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325" windowHeight="9735"/>
  </bookViews>
  <sheets>
    <sheet name="výrobný list" sheetId="6" r:id="rId1"/>
    <sheet name="nálepka" sheetId="8" r:id="rId2"/>
    <sheet name="výpočty" sheetId="4" r:id="rId3"/>
    <sheet name="Data2" sheetId="7" r:id="rId4"/>
  </sheets>
  <definedNames>
    <definedName name="_xlnm.Print_Area" localSheetId="1">nálepka!$A$1:$K$58</definedName>
    <definedName name="_xlnm.Print_Area" localSheetId="0">'výrobný list'!$A$1:$AT$295</definedName>
    <definedName name="Print_Area" localSheetId="1">nálepka!$A$1:$K$58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0" i="6" l="1"/>
  <c r="C25" i="4" l="1"/>
  <c r="D25" i="4"/>
  <c r="E25" i="4"/>
  <c r="F25" i="4"/>
  <c r="G25" i="4"/>
  <c r="H25" i="4"/>
  <c r="I25" i="4"/>
  <c r="J25" i="4"/>
  <c r="K25" i="4"/>
  <c r="L25" i="4"/>
  <c r="M25" i="4"/>
  <c r="N25" i="4"/>
  <c r="O25" i="4"/>
  <c r="B25" i="4"/>
  <c r="C198" i="7" l="1"/>
  <c r="C197" i="7"/>
  <c r="C196" i="7"/>
  <c r="C195" i="7"/>
  <c r="C194" i="7"/>
  <c r="C193" i="7"/>
  <c r="C192" i="7"/>
  <c r="C191" i="7"/>
  <c r="D188" i="7" s="1"/>
  <c r="AK203" i="6" s="1"/>
  <c r="C190" i="7"/>
  <c r="C189" i="7"/>
  <c r="C188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69" i="7"/>
  <c r="C168" i="7"/>
  <c r="C167" i="7"/>
  <c r="C166" i="7"/>
  <c r="C165" i="7"/>
  <c r="C164" i="7"/>
  <c r="C163" i="7"/>
  <c r="C162" i="7"/>
  <c r="C161" i="7"/>
  <c r="C160" i="7"/>
  <c r="C155" i="7"/>
  <c r="C156" i="7"/>
  <c r="C157" i="7"/>
  <c r="C154" i="7"/>
  <c r="C141" i="7"/>
  <c r="C140" i="7"/>
  <c r="C139" i="7"/>
  <c r="C130" i="7"/>
  <c r="C129" i="7"/>
  <c r="C122" i="7"/>
  <c r="C121" i="7"/>
  <c r="C118" i="7"/>
  <c r="C117" i="7"/>
  <c r="C116" i="7"/>
  <c r="C115" i="7"/>
  <c r="C114" i="7"/>
  <c r="C111" i="7"/>
  <c r="C110" i="7"/>
  <c r="C109" i="7"/>
  <c r="C108" i="7"/>
  <c r="C61" i="7"/>
  <c r="C60" i="7"/>
  <c r="C68" i="7"/>
  <c r="C67" i="7"/>
  <c r="C66" i="7"/>
  <c r="C58" i="7"/>
  <c r="C56" i="7"/>
  <c r="C57" i="7"/>
  <c r="C126" i="7"/>
  <c r="C125" i="7"/>
  <c r="D125" i="7" s="1"/>
  <c r="M68" i="6" s="1"/>
  <c r="C45" i="7"/>
  <c r="C44" i="7"/>
  <c r="C43" i="7"/>
  <c r="C42" i="7"/>
  <c r="D160" i="7" l="1"/>
  <c r="D108" i="7"/>
  <c r="G130" i="6" s="1"/>
  <c r="D56" i="7"/>
  <c r="D139" i="7"/>
  <c r="C171" i="6" s="1"/>
  <c r="D173" i="7"/>
  <c r="J200" i="6" s="1"/>
  <c r="D154" i="7"/>
  <c r="D129" i="7"/>
  <c r="M146" i="6" s="1"/>
  <c r="D121" i="7"/>
  <c r="N143" i="6" s="1"/>
  <c r="D60" i="7"/>
  <c r="B118" i="6" s="1"/>
  <c r="D114" i="7"/>
  <c r="G136" i="6" s="1"/>
  <c r="D66" i="7"/>
  <c r="H103" i="6" s="1"/>
  <c r="D42" i="7"/>
  <c r="M61" i="6" s="1"/>
  <c r="C38" i="7"/>
  <c r="C33" i="7"/>
  <c r="C32" i="7"/>
  <c r="C31" i="7"/>
  <c r="C29" i="7"/>
  <c r="C28" i="7"/>
  <c r="C27" i="7"/>
  <c r="C26" i="7"/>
  <c r="C25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88" i="7"/>
  <c r="P24" i="4" l="1"/>
  <c r="Q24" i="4" s="1"/>
  <c r="P25" i="4"/>
  <c r="D25" i="7"/>
  <c r="O21" i="6" s="1"/>
  <c r="AU194" i="6"/>
  <c r="S194" i="6" s="1"/>
  <c r="AU187" i="6"/>
  <c r="S187" i="6" s="1"/>
  <c r="S72" i="6"/>
  <c r="D31" i="7"/>
  <c r="AB21" i="6" s="1"/>
  <c r="C22" i="7"/>
  <c r="C21" i="7"/>
  <c r="L3" i="6" l="1"/>
  <c r="Q25" i="4"/>
  <c r="P259" i="6"/>
  <c r="P258" i="6"/>
  <c r="P257" i="6"/>
  <c r="L2" i="6"/>
  <c r="P252" i="6" l="1"/>
  <c r="P256" i="6"/>
  <c r="P254" i="6" l="1"/>
  <c r="P286" i="6" l="1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P292" i="6"/>
  <c r="P291" i="6"/>
  <c r="P289" i="6"/>
  <c r="P288" i="6"/>
  <c r="P285" i="6"/>
  <c r="P283" i="6"/>
  <c r="P281" i="6"/>
  <c r="P279" i="6"/>
  <c r="P277" i="6"/>
  <c r="P275" i="6"/>
  <c r="P273" i="6"/>
  <c r="P271" i="6"/>
  <c r="P269" i="6"/>
  <c r="P267" i="6"/>
  <c r="P265" i="6"/>
  <c r="P246" i="6"/>
  <c r="P245" i="6"/>
  <c r="P263" i="6"/>
  <c r="N56" i="6"/>
  <c r="P261" i="6"/>
  <c r="B2" i="6"/>
  <c r="P249" i="6" l="1"/>
  <c r="P248" i="6"/>
  <c r="P244" i="6"/>
  <c r="P242" i="6"/>
  <c r="N43" i="6"/>
  <c r="N54" i="6"/>
  <c r="N52" i="6"/>
  <c r="B52" i="7"/>
  <c r="B50" i="7"/>
  <c r="H100" i="6" s="1"/>
  <c r="B64" i="7"/>
  <c r="B49" i="7"/>
  <c r="B53" i="7" s="1"/>
  <c r="N47" i="6"/>
  <c r="G44" i="8"/>
  <c r="G42" i="8"/>
  <c r="G40" i="8"/>
  <c r="I38" i="8"/>
  <c r="G38" i="8"/>
  <c r="Y226" i="6"/>
  <c r="S226" i="6"/>
  <c r="L226" i="6"/>
  <c r="Y152" i="6"/>
  <c r="S152" i="6"/>
  <c r="L152" i="6"/>
  <c r="N45" i="6" l="1"/>
  <c r="P260" i="6"/>
  <c r="B51" i="7"/>
  <c r="N50" i="6" s="1"/>
  <c r="B20" i="7"/>
  <c r="B19" i="7"/>
  <c r="B18" i="7"/>
  <c r="P250" i="6" s="1"/>
  <c r="B17" i="7"/>
  <c r="B16" i="7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2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1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B39" i="7" l="1"/>
  <c r="C39" i="7" s="1"/>
  <c r="D38" i="7" s="1"/>
  <c r="C36" i="6" s="1"/>
  <c r="P255" i="6"/>
  <c r="F27" i="4"/>
  <c r="F30" i="4" s="1"/>
  <c r="L27" i="4"/>
  <c r="L30" i="4" s="1"/>
  <c r="D27" i="4"/>
  <c r="D30" i="4" s="1"/>
  <c r="H27" i="4"/>
  <c r="H30" i="4" s="1"/>
  <c r="N27" i="4"/>
  <c r="N30" i="4" s="1"/>
  <c r="J27" i="4"/>
  <c r="J30" i="4" s="1"/>
  <c r="B27" i="4"/>
  <c r="B30" i="4" s="1"/>
  <c r="O27" i="4"/>
  <c r="O30" i="4" s="1"/>
  <c r="M27" i="4"/>
  <c r="M30" i="4" s="1"/>
  <c r="K27" i="4"/>
  <c r="K30" i="4" s="1"/>
  <c r="I27" i="4"/>
  <c r="I30" i="4" s="1"/>
  <c r="G27" i="4"/>
  <c r="G30" i="4" s="1"/>
  <c r="E27" i="4"/>
  <c r="E29" i="4" s="1"/>
  <c r="C27" i="4"/>
  <c r="C30" i="4" s="1"/>
  <c r="O23" i="4"/>
  <c r="G23" i="4"/>
  <c r="K23" i="4"/>
  <c r="C23" i="4"/>
  <c r="M23" i="4"/>
  <c r="I23" i="4"/>
  <c r="E23" i="4"/>
  <c r="B23" i="4"/>
  <c r="N23" i="4"/>
  <c r="L23" i="4"/>
  <c r="J23" i="4"/>
  <c r="H23" i="4"/>
  <c r="F23" i="4"/>
  <c r="D23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8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3" i="6" l="1"/>
  <c r="E30" i="4"/>
  <c r="N53" i="6"/>
  <c r="N48" i="6"/>
  <c r="N51" i="6"/>
  <c r="N44" i="6"/>
  <c r="N42" i="6"/>
  <c r="N40" i="6"/>
  <c r="M29" i="4"/>
  <c r="I29" i="4"/>
  <c r="O29" i="4"/>
  <c r="K29" i="4"/>
  <c r="G29" i="4"/>
  <c r="B29" i="4"/>
  <c r="N29" i="4"/>
  <c r="L29" i="4"/>
  <c r="J29" i="4"/>
  <c r="H29" i="4"/>
  <c r="F29" i="4"/>
  <c r="D29" i="4"/>
  <c r="C29" i="4"/>
  <c r="N46" i="6" l="1"/>
</calcChain>
</file>

<file path=xl/sharedStrings.xml><?xml version="1.0" encoding="utf-8"?>
<sst xmlns="http://schemas.openxmlformats.org/spreadsheetml/2006/main" count="643" uniqueCount="392">
  <si>
    <t>Cenová ponuka</t>
  </si>
  <si>
    <t>Objednávka</t>
  </si>
  <si>
    <t>Dľžka vrchnej koľajnice</t>
  </si>
  <si>
    <t>Dľžka prahu</t>
  </si>
  <si>
    <t>Firma</t>
  </si>
  <si>
    <t>Kontaktná osoba</t>
  </si>
  <si>
    <t>Ulica</t>
  </si>
  <si>
    <t>PSČ / Obec</t>
  </si>
  <si>
    <t>Telefón</t>
  </si>
  <si>
    <t>Fax</t>
  </si>
  <si>
    <t>Kompetentný vedúci</t>
  </si>
  <si>
    <t>Označenie zákazky</t>
  </si>
  <si>
    <t>Termín dodania</t>
  </si>
  <si>
    <t>HH 0130-02</t>
  </si>
  <si>
    <t>HH 0130-03</t>
  </si>
  <si>
    <t>HH 0130-04</t>
  </si>
  <si>
    <t>KH 0130-01</t>
  </si>
  <si>
    <t>SC001</t>
  </si>
  <si>
    <t>HH 0130-03-SC</t>
  </si>
  <si>
    <t>HH 0130-04-SC</t>
  </si>
  <si>
    <t>M15</t>
  </si>
  <si>
    <t>M5</t>
  </si>
  <si>
    <t>Výška krídla</t>
  </si>
  <si>
    <t>Šírka krídla / fixu</t>
  </si>
  <si>
    <t>Prevodka</t>
  </si>
  <si>
    <t>Adaptér H</t>
  </si>
  <si>
    <t>Krídlový profil B.../S...</t>
  </si>
  <si>
    <t>Lišta prahu Clip</t>
  </si>
  <si>
    <t>Rozširovací profil B...</t>
  </si>
  <si>
    <t>Tesniaca lišta</t>
  </si>
  <si>
    <t>Bezbariérové  profily</t>
  </si>
  <si>
    <t>Tyč spojovacia</t>
  </si>
  <si>
    <t>Koľajnica</t>
  </si>
  <si>
    <t>Vzorec</t>
  </si>
  <si>
    <t>Dĺžka vrchnej koľajnice</t>
  </si>
  <si>
    <t>Dĺžka prahu</t>
  </si>
  <si>
    <t>Obchodník twd SK, s.r.o.</t>
  </si>
  <si>
    <t>Odlišná adresa dodania od fakturačnej adresy</t>
  </si>
  <si>
    <t>Obec / Dátum</t>
  </si>
  <si>
    <t>Podpis</t>
  </si>
  <si>
    <t>Číslo zákazníka</t>
  </si>
  <si>
    <t>Vyplní zákazník</t>
  </si>
  <si>
    <t>Objednávacie číslo zákazky</t>
  </si>
  <si>
    <t>vyplňuje TWD</t>
  </si>
  <si>
    <t>B171 (Systémová šírka 171mm)</t>
  </si>
  <si>
    <t>S96 (Koľajová rozteč 96mm)</t>
  </si>
  <si>
    <t>IV 68*</t>
  </si>
  <si>
    <t>B182 (Systémová šírka 182mm)</t>
  </si>
  <si>
    <t>S106 (Koľajová rozteč 106mm)</t>
  </si>
  <si>
    <t>IV 78*</t>
  </si>
  <si>
    <t>B203 (Systémová šírka 203mm)</t>
  </si>
  <si>
    <t>S117 (Koľajová rozteč 117mm)</t>
  </si>
  <si>
    <t>IV 92*</t>
  </si>
  <si>
    <t>* Špecifikácia sa vzťahuje ku konštrukčným výkresom H48.HS_HZS101/102/103</t>
  </si>
  <si>
    <t>Rozmer a váhové údaje</t>
  </si>
  <si>
    <t>Minimálny a maximálny rámový vonkajší rozmer treba pripraviť podľa inštruktáže uvádzanej pri profiloch</t>
  </si>
  <si>
    <t>Vonkajšia rámova šírka (RAB)</t>
  </si>
  <si>
    <t>mm</t>
  </si>
  <si>
    <t>Ľavé zapustenie (výplň) (VL)</t>
  </si>
  <si>
    <t>Vonkajšia rámova výška (RAH)</t>
  </si>
  <si>
    <t>Pravé zapustenie (výplň) (VR)</t>
  </si>
  <si>
    <t>Systémová šírka / Koľajová rozteč</t>
  </si>
  <si>
    <t>číslo HS CU</t>
  </si>
  <si>
    <t>Krídlová symetria:</t>
  </si>
  <si>
    <t>symetrické</t>
  </si>
  <si>
    <t>krídlová šírka fixu (FBF)</t>
  </si>
  <si>
    <r>
      <t>Krídlová šírka fixu (FBF)</t>
    </r>
    <r>
      <rPr>
        <b/>
        <sz val="16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Arial Black"/>
        <family val="2"/>
        <charset val="238"/>
      </rPr>
      <t>1</t>
    </r>
  </si>
  <si>
    <r>
      <t>Krídlová šírka fixu (FBF)</t>
    </r>
    <r>
      <rPr>
        <sz val="11"/>
        <color theme="1"/>
        <rFont val="Arial Black"/>
        <family val="2"/>
        <charset val="238"/>
      </rPr>
      <t xml:space="preserve"> </t>
    </r>
    <r>
      <rPr>
        <b/>
        <sz val="11"/>
        <color indexed="8"/>
        <rFont val="Arial Black"/>
        <family val="2"/>
        <charset val="238"/>
      </rPr>
      <t>2</t>
    </r>
  </si>
  <si>
    <t>Vrchná vodiaca lišta</t>
  </si>
  <si>
    <t>Dodržujte konštrukčné výkresy!</t>
  </si>
  <si>
    <t>Váhová kategória krídla</t>
  </si>
  <si>
    <t>do 100 kg</t>
  </si>
  <si>
    <t>do 200 kg</t>
  </si>
  <si>
    <t>201 až 300 kg</t>
  </si>
  <si>
    <t>301 až 400 kg</t>
  </si>
  <si>
    <t>Schéma</t>
  </si>
  <si>
    <t>DIN</t>
  </si>
  <si>
    <t>Systémova interpretácia</t>
  </si>
  <si>
    <t>Spodná vodiaca</t>
  </si>
  <si>
    <t>koľajnica</t>
  </si>
  <si>
    <t>Adaptačná koľaj</t>
  </si>
  <si>
    <t>PLUS 5mm</t>
  </si>
  <si>
    <t>STRED</t>
  </si>
  <si>
    <t>MÍNUS 5mm</t>
  </si>
  <si>
    <t>Príklad</t>
  </si>
  <si>
    <t>Prevedenie</t>
  </si>
  <si>
    <t>Výška spodnej vodiacej koľajnice</t>
  </si>
  <si>
    <t>nízka / 5mm</t>
  </si>
  <si>
    <t>vysoká / 15mm</t>
  </si>
  <si>
    <r>
      <t>s možnosťou použitia</t>
    </r>
    <r>
      <rPr>
        <sz val="9"/>
        <color theme="0"/>
        <rFont val="Arial Black"/>
        <family val="2"/>
        <charset val="238"/>
      </rPr>
      <t xml:space="preserve"> SOFT CLOSE</t>
    </r>
  </si>
  <si>
    <t>Schéma A</t>
  </si>
  <si>
    <t>ľavá</t>
  </si>
  <si>
    <t>pravá</t>
  </si>
  <si>
    <t>Schéma C</t>
  </si>
  <si>
    <t>zraz krídel bez tesniacej lišty</t>
  </si>
  <si>
    <t>Varianta 1:</t>
  </si>
  <si>
    <t>Varianta 2:</t>
  </si>
  <si>
    <t>zraz krídel s tesniacou lištou</t>
  </si>
  <si>
    <t>Schéma G</t>
  </si>
  <si>
    <t>G2</t>
  </si>
  <si>
    <t>G3</t>
  </si>
  <si>
    <r>
      <t xml:space="preserve">G2 - </t>
    </r>
    <r>
      <rPr>
        <i/>
        <u/>
        <sz val="8"/>
        <color theme="1"/>
        <rFont val="Calibri"/>
        <family val="2"/>
        <charset val="238"/>
        <scheme val="minor"/>
      </rPr>
      <t>symetrická</t>
    </r>
  </si>
  <si>
    <t>Bezbariérovosť</t>
  </si>
  <si>
    <t>Okopový prah, vyrovnávacia koľaj</t>
  </si>
  <si>
    <t>Zástrče, ochrana proti odvŕtaniu, bezpečnostná zadná C-lišta</t>
  </si>
  <si>
    <r>
      <t xml:space="preserve">Predĺženie </t>
    </r>
    <r>
      <rPr>
        <sz val="9"/>
        <color theme="1"/>
        <rFont val="Arial Black"/>
        <family val="2"/>
        <charset val="238"/>
      </rPr>
      <t>štandartnej</t>
    </r>
    <r>
      <rPr>
        <sz val="11"/>
        <color theme="1"/>
        <rFont val="Arial Black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prevodky</t>
    </r>
  </si>
  <si>
    <r>
      <t xml:space="preserve">Predĺženie </t>
    </r>
    <r>
      <rPr>
        <sz val="9"/>
        <color theme="1"/>
        <rFont val="Arial Black"/>
        <family val="2"/>
        <charset val="238"/>
      </rPr>
      <t>hákovej</t>
    </r>
    <r>
      <rPr>
        <sz val="11"/>
        <color theme="1"/>
        <rFont val="Arial Black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prevodky</t>
    </r>
  </si>
  <si>
    <r>
      <rPr>
        <sz val="9"/>
        <color theme="1"/>
        <rFont val="Arial Black"/>
        <family val="2"/>
        <charset val="238"/>
      </rPr>
      <t>Protibežné</t>
    </r>
    <r>
      <rPr>
        <sz val="11"/>
        <color theme="1"/>
        <rFont val="Calibri"/>
        <family val="2"/>
        <charset val="238"/>
        <scheme val="minor"/>
      </rPr>
      <t xml:space="preserve"> ukončenie štandardnej prevodky</t>
    </r>
  </si>
  <si>
    <t>vetrací uzáver</t>
  </si>
  <si>
    <t>Vozíky</t>
  </si>
  <si>
    <t>HS 400</t>
  </si>
  <si>
    <t>COMPACT</t>
  </si>
  <si>
    <t>HS 300</t>
  </si>
  <si>
    <t>Štandart</t>
  </si>
  <si>
    <t>Nový integrovaný vozík, bez možnosti regulácie zadného vozíka</t>
  </si>
  <si>
    <t>Nastaviteľný</t>
  </si>
  <si>
    <t>Výškovo nastaviteľný  (nie je možné pri váhe nad 301 kg)</t>
  </si>
  <si>
    <t>HS 200</t>
  </si>
  <si>
    <t>Zadný vozík HS 200 bez regulácie</t>
  </si>
  <si>
    <t>Prevodka HS 200</t>
  </si>
  <si>
    <t>štandard</t>
  </si>
  <si>
    <t>Prevodka HS 300</t>
  </si>
  <si>
    <t>komfort</t>
  </si>
  <si>
    <t>Prevodky HS</t>
  </si>
  <si>
    <t>háková</t>
  </si>
  <si>
    <t>dormas 27,5mm</t>
  </si>
  <si>
    <t>dormas 37,5mm</t>
  </si>
  <si>
    <t>twd SK, s.r.o.</t>
  </si>
  <si>
    <t>Terasa 1</t>
  </si>
  <si>
    <t>vyplňuje zákazník</t>
  </si>
  <si>
    <t>zákazník / firma</t>
  </si>
  <si>
    <t>označenie zákazky objednávateľa</t>
  </si>
  <si>
    <t>mobil:</t>
  </si>
  <si>
    <t>mail:</t>
  </si>
  <si>
    <r>
      <t xml:space="preserve">Nádstavbový a adaptačný profil </t>
    </r>
    <r>
      <rPr>
        <sz val="9"/>
        <color theme="1"/>
        <rFont val="Arial Black"/>
        <family val="2"/>
        <charset val="238"/>
      </rPr>
      <t>zmontovaný</t>
    </r>
  </si>
  <si>
    <r>
      <t xml:space="preserve">Profily voľne - </t>
    </r>
    <r>
      <rPr>
        <sz val="9"/>
        <color theme="1"/>
        <rFont val="Arial Black"/>
        <family val="2"/>
        <charset val="238"/>
      </rPr>
      <t>neskladať / nezmontovávať</t>
    </r>
  </si>
  <si>
    <t>Príslušenstvo</t>
  </si>
  <si>
    <t>Farba doplnkových dielov</t>
  </si>
  <si>
    <t>Farba platí pre tesniacu lištu B, doplnky, doraz, tesnenie, v prípade použitia aj pre tesniacu lištu C28/48</t>
  </si>
  <si>
    <t>RAL 7035 / šedá</t>
  </si>
  <si>
    <t>RAL 9005 / čierna</t>
  </si>
  <si>
    <t>Uzatváracia strana s plastovou tesniacou lištou B</t>
  </si>
  <si>
    <t>Stredový zraz s plastovými tesniacimi lištami</t>
  </si>
  <si>
    <t>tesniaca lišta C</t>
  </si>
  <si>
    <t>tesniaca lišta C28/48</t>
  </si>
  <si>
    <t>2 kusy</t>
  </si>
  <si>
    <t>1 kus</t>
  </si>
  <si>
    <t>3 kusy</t>
  </si>
  <si>
    <t>Odkvapová lišta</t>
  </si>
  <si>
    <t>20 mm</t>
  </si>
  <si>
    <t>50 mm</t>
  </si>
  <si>
    <t>90 mm</t>
  </si>
  <si>
    <t>B20</t>
  </si>
  <si>
    <t>B50</t>
  </si>
  <si>
    <t>B90</t>
  </si>
  <si>
    <t>24 mm</t>
  </si>
  <si>
    <t>B24</t>
  </si>
  <si>
    <t>s možnosťou nadpojenia</t>
  </si>
  <si>
    <t>Tesniaci plech</t>
  </si>
  <si>
    <t>(nie pre spojenie z odkvapovou lištou, alebo pri bezbariérovom prevedení)</t>
  </si>
  <si>
    <t>štandardný</t>
  </si>
  <si>
    <t>vysoký</t>
  </si>
  <si>
    <t>Tesnenie do krídla</t>
  </si>
  <si>
    <t>štandatné / odmotávané z kotúča</t>
  </si>
  <si>
    <t>zvárané tesnenie v spodnom rohu (+ 1 kus)</t>
  </si>
  <si>
    <r>
      <rPr>
        <sz val="9"/>
        <color theme="1"/>
        <rFont val="Arial Black"/>
        <family val="2"/>
        <charset val="238"/>
      </rPr>
      <t>zvárané</t>
    </r>
    <r>
      <rPr>
        <sz val="11"/>
        <color theme="1"/>
        <rFont val="Calibri"/>
        <family val="2"/>
        <charset val="238"/>
        <scheme val="minor"/>
      </rPr>
      <t xml:space="preserve"> tesnenie v spodnom rohu (2 kusy)</t>
    </r>
  </si>
  <si>
    <t>penové / odmotávané z kotúča</t>
  </si>
  <si>
    <r>
      <t xml:space="preserve">skladom len </t>
    </r>
    <r>
      <rPr>
        <i/>
        <sz val="8"/>
        <color theme="1"/>
        <rFont val="Arial Black"/>
        <family val="2"/>
        <charset val="238"/>
      </rPr>
      <t>čierne</t>
    </r>
  </si>
  <si>
    <t>Dodatočný doraz</t>
  </si>
  <si>
    <t>Montážne prvky k rámu</t>
  </si>
  <si>
    <t>36 mm</t>
  </si>
  <si>
    <t>58 mm</t>
  </si>
  <si>
    <t>72 mm</t>
  </si>
  <si>
    <t>94 mm</t>
  </si>
  <si>
    <t>116 mm</t>
  </si>
  <si>
    <t>130 mm</t>
  </si>
  <si>
    <t>Montáž rozširovacích profilov pod prah</t>
  </si>
  <si>
    <t>produkt Siegenia</t>
  </si>
  <si>
    <t>produkt Gealan</t>
  </si>
  <si>
    <t>H 40 mm</t>
  </si>
  <si>
    <t>H 60 mm</t>
  </si>
  <si>
    <t>H 100 mm</t>
  </si>
  <si>
    <t>Španovacie segmenty pre rámový spoj (vrch) + skrutky 6,0 x 120 (spodok)</t>
  </si>
  <si>
    <t>Skrutky 6,0 x 120 (vrch , spodok)</t>
  </si>
  <si>
    <t>Klučka</t>
  </si>
  <si>
    <r>
      <t xml:space="preserve">Pozor: </t>
    </r>
    <r>
      <rPr>
        <sz val="9"/>
        <color indexed="8"/>
        <rFont val="Calibri"/>
        <family val="2"/>
        <charset val="238"/>
      </rPr>
      <t>Ovládacie prvky v nerezovom prevedení, nemôžu byť kombinované s inými farebnými prevedeniami</t>
    </r>
  </si>
  <si>
    <r>
      <rPr>
        <sz val="11"/>
        <color indexed="10"/>
        <rFont val="Calibri"/>
        <family val="2"/>
        <charset val="238"/>
      </rPr>
      <t>Interiérová kľučka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sz val="11"/>
        <color indexed="62"/>
        <rFont val="Calibri"/>
        <family val="2"/>
        <charset val="238"/>
      </rPr>
      <t>exteriérová kľučka</t>
    </r>
  </si>
  <si>
    <r>
      <rPr>
        <sz val="11"/>
        <color indexed="10"/>
        <rFont val="Calibri"/>
        <family val="2"/>
        <charset val="238"/>
      </rPr>
      <t>Interiérová kľučka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sz val="11"/>
        <color indexed="62"/>
        <rFont val="Calibri"/>
        <family val="2"/>
        <charset val="238"/>
      </rPr>
      <t>exteriérová mušľa</t>
    </r>
  </si>
  <si>
    <r>
      <t xml:space="preserve">RAL 9003 / </t>
    </r>
    <r>
      <rPr>
        <i/>
        <sz val="8"/>
        <color theme="1"/>
        <rFont val="Calibri"/>
        <family val="2"/>
        <charset val="238"/>
        <scheme val="minor"/>
      </rPr>
      <t>biela</t>
    </r>
  </si>
  <si>
    <r>
      <t xml:space="preserve">RAL 8022 / </t>
    </r>
    <r>
      <rPr>
        <i/>
        <sz val="8"/>
        <color theme="1"/>
        <rFont val="Calibri"/>
        <family val="2"/>
        <charset val="238"/>
        <scheme val="minor"/>
      </rPr>
      <t>čierno-hnedá</t>
    </r>
  </si>
  <si>
    <r>
      <t xml:space="preserve">RAL 9005 / </t>
    </r>
    <r>
      <rPr>
        <i/>
        <sz val="8"/>
        <color theme="1"/>
        <rFont val="Calibri"/>
        <family val="2"/>
        <charset val="238"/>
        <scheme val="minor"/>
      </rPr>
      <t>čierna</t>
    </r>
  </si>
  <si>
    <r>
      <t xml:space="preserve">EV 1 / </t>
    </r>
    <r>
      <rPr>
        <i/>
        <sz val="8"/>
        <color theme="1"/>
        <rFont val="Calibri"/>
        <family val="2"/>
        <charset val="238"/>
        <scheme val="minor"/>
      </rPr>
      <t>elox - prírodný hliník</t>
    </r>
  </si>
  <si>
    <r>
      <t xml:space="preserve">F9 / </t>
    </r>
    <r>
      <rPr>
        <i/>
        <sz val="8"/>
        <color theme="1"/>
        <rFont val="Calibri"/>
        <family val="2"/>
        <charset val="238"/>
        <scheme val="minor"/>
      </rPr>
      <t>elox - oceľ</t>
    </r>
  </si>
  <si>
    <r>
      <t xml:space="preserve">F4 / </t>
    </r>
    <r>
      <rPr>
        <i/>
        <sz val="8"/>
        <color theme="1"/>
        <rFont val="Calibri"/>
        <family val="2"/>
        <charset val="238"/>
        <scheme val="minor"/>
      </rPr>
      <t>elox - bronz</t>
    </r>
  </si>
  <si>
    <r>
      <t xml:space="preserve">C33 / </t>
    </r>
    <r>
      <rPr>
        <i/>
        <sz val="8"/>
        <color theme="1"/>
        <rFont val="Calibri"/>
        <family val="2"/>
        <charset val="238"/>
        <scheme val="minor"/>
      </rPr>
      <t>stredný bronz</t>
    </r>
  </si>
  <si>
    <t>titánovo matná svetlá</t>
  </si>
  <si>
    <t>nerez</t>
  </si>
  <si>
    <r>
      <t xml:space="preserve"> Amsterdam / nerez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</si>
  <si>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Amsterdam / nerez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</si>
  <si>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 Atlanta / F9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</si>
  <si>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Atlanta / F4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</si>
  <si>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Kľučka </t>
    </r>
    <r>
      <rPr>
        <sz val="9"/>
        <color rgb="FFFF0000"/>
        <rFont val="Arial Black"/>
        <family val="2"/>
        <charset val="238"/>
      </rPr>
      <t>bez PZ</t>
    </r>
    <r>
      <rPr>
        <sz val="9"/>
        <color rgb="FFFF0000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>s mušľovou úchytkou</t>
    </r>
  </si>
  <si>
    <r>
      <t xml:space="preserve">Kľučka </t>
    </r>
    <r>
      <rPr>
        <sz val="9"/>
        <color rgb="FFFF0000"/>
        <rFont val="Arial Black"/>
        <family val="2"/>
        <charset val="238"/>
      </rPr>
      <t>s PZ</t>
    </r>
    <r>
      <rPr>
        <sz val="11"/>
        <color rgb="FFFF0000"/>
        <rFont val="Calibri"/>
        <family val="2"/>
        <charset val="238"/>
      </rPr>
      <t xml:space="preserve"> s mušľovou úchytkou</t>
    </r>
  </si>
  <si>
    <r>
      <t xml:space="preserve"> Dallas / F1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</si>
  <si>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New York / F1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</si>
  <si>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Toulon / F1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</si>
  <si>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Dallas / F9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</si>
  <si>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New York / F9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</si>
  <si>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Toulon / F9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</si>
  <si>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Dallas / F1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</si>
  <si>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New York / F1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</si>
  <si>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Toulon / F4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</si>
  <si>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Atlanta / F9</t>
    </r>
    <r>
      <rPr>
        <i/>
        <sz val="8"/>
        <color theme="1"/>
        <rFont val="Calibri"/>
        <family val="2"/>
        <charset val="238"/>
        <scheme val="minor"/>
      </rPr>
      <t xml:space="preserve"> (kľučka / kľučka)</t>
    </r>
  </si>
  <si>
    <r>
      <t xml:space="preserve"> Dallas / F9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</si>
  <si>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New York / F9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</si>
  <si>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Toulon / čierna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</si>
  <si>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Toulon / biela </t>
    </r>
    <r>
      <rPr>
        <i/>
        <sz val="8"/>
        <color theme="1"/>
        <rFont val="Calibri"/>
        <family val="2"/>
        <charset val="238"/>
        <scheme val="minor"/>
      </rPr>
      <t>(kľučka / mušľa)</t>
    </r>
  </si>
  <si>
    <r>
      <t xml:space="preserve"> Atlanta / F4</t>
    </r>
    <r>
      <rPr>
        <i/>
        <sz val="8"/>
        <color theme="1"/>
        <rFont val="Calibri"/>
        <family val="2"/>
        <charset val="238"/>
        <scheme val="minor"/>
      </rPr>
      <t xml:space="preserve"> (kľučka / kľučka)</t>
    </r>
  </si>
  <si>
    <r>
      <t xml:space="preserve">Bezpečnostná sada </t>
    </r>
    <r>
      <rPr>
        <sz val="9"/>
        <color theme="1"/>
        <rFont val="Arial Black"/>
        <family val="2"/>
        <charset val="238"/>
      </rPr>
      <t>RC</t>
    </r>
  </si>
  <si>
    <t>Rozširovacia sada do kľučiek</t>
  </si>
  <si>
    <t xml:space="preserve">áno </t>
  </si>
  <si>
    <t>štvorhran 210mm  + skrutky 5,0 x 100mm</t>
  </si>
  <si>
    <t>len skrutky 5,0 x 100mm</t>
  </si>
  <si>
    <t>*pre hrúbku krídla 80-120mm</t>
  </si>
  <si>
    <t>nie</t>
  </si>
  <si>
    <t>Tesnenie</t>
  </si>
  <si>
    <t>Schlegel QL-7000</t>
  </si>
  <si>
    <t>výpočty</t>
  </si>
  <si>
    <t>Výška krídla = FH</t>
  </si>
  <si>
    <t>Šírka krídla / fixu = FB</t>
  </si>
  <si>
    <t>prevodku NESKRACOVAŤ</t>
  </si>
  <si>
    <t>tesnenie (15m)</t>
  </si>
  <si>
    <t>tesniaca kefka (7m)</t>
  </si>
  <si>
    <t>Portal</t>
  </si>
  <si>
    <t>COMFORT UNIT H</t>
  </si>
  <si>
    <t>COMFORT  UNIT  ECO  PASS  HOLZ</t>
  </si>
  <si>
    <t>COMFORT  UNIT  ECO  PASS  DREVO</t>
  </si>
  <si>
    <r>
      <t>1</t>
    </r>
    <r>
      <rPr>
        <b/>
        <sz val="15"/>
        <rFont val="Ligurino Condensed"/>
        <charset val="1"/>
      </rPr>
      <t xml:space="preserve">   </t>
    </r>
    <r>
      <rPr>
        <b/>
        <sz val="22"/>
        <rFont val="Ligurino Condensed"/>
        <charset val="1"/>
      </rPr>
      <t>Kus</t>
    </r>
  </si>
  <si>
    <t>Produktova informacia</t>
  </si>
  <si>
    <t>Označenie zákazky 2</t>
  </si>
  <si>
    <t xml:space="preserve">Celkova šírka </t>
  </si>
  <si>
    <t>Orientacia</t>
  </si>
  <si>
    <t>plastová tesniaca lišta B (+ 1 kus)</t>
  </si>
  <si>
    <t>v prípade, že B lišta sa nerobí z dreva</t>
  </si>
  <si>
    <r>
      <t xml:space="preserve">plastová tesniaca lišta B k </t>
    </r>
    <r>
      <rPr>
        <sz val="9"/>
        <color theme="1"/>
        <rFont val="Arial Black"/>
        <family val="2"/>
        <charset val="238"/>
      </rPr>
      <t xml:space="preserve">hákovej </t>
    </r>
    <r>
      <rPr>
        <sz val="11"/>
        <color theme="1"/>
        <rFont val="Calibri"/>
        <family val="2"/>
        <charset val="238"/>
        <scheme val="minor"/>
      </rPr>
      <t>prevodke (+ 1 kus)</t>
    </r>
  </si>
  <si>
    <t>bez SOFT CLOSE</t>
  </si>
  <si>
    <t xml:space="preserve"> + protikus SHG k predĺženiu</t>
  </si>
  <si>
    <r>
      <t xml:space="preserve">Toulon / F1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</si>
  <si>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Toulon / F9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</si>
  <si>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Toulon / F4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</si>
  <si>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r>
      <t xml:space="preserve">Toulon / čierna </t>
    </r>
    <r>
      <rPr>
        <i/>
        <sz val="8"/>
        <color theme="1"/>
        <rFont val="Calibri"/>
        <family val="2"/>
        <charset val="238"/>
        <scheme val="minor"/>
      </rPr>
      <t>(kľučka / kľučka)</t>
    </r>
  </si>
  <si>
    <t>menej ako 56mm</t>
  </si>
  <si>
    <t>Krídlová šírka fixu (zadaný)</t>
  </si>
  <si>
    <t/>
  </si>
  <si>
    <t>Množstvo uzatváracích bodov / dodatočné</t>
  </si>
  <si>
    <t>Schlegel QL-3078</t>
  </si>
  <si>
    <t>pravý</t>
  </si>
  <si>
    <t>ľavý</t>
  </si>
  <si>
    <t>typ</t>
  </si>
  <si>
    <t>B171</t>
  </si>
  <si>
    <t>B182</t>
  </si>
  <si>
    <t>B203</t>
  </si>
  <si>
    <t>S96</t>
  </si>
  <si>
    <t>S106</t>
  </si>
  <si>
    <t>S117</t>
  </si>
  <si>
    <t>Spodná vodiaca koľajnica</t>
  </si>
  <si>
    <t>stred</t>
  </si>
  <si>
    <t>+/- 5mm</t>
  </si>
  <si>
    <t>nízka (na stred)</t>
  </si>
  <si>
    <t>nízka (vyosená)</t>
  </si>
  <si>
    <t>vysoká (na stred)</t>
  </si>
  <si>
    <t>vysoká (vyosená)</t>
  </si>
  <si>
    <t>na stred</t>
  </si>
  <si>
    <t>štandart</t>
  </si>
  <si>
    <t>vysoká</t>
  </si>
  <si>
    <t>ÁNO</t>
  </si>
  <si>
    <t>Prevodka - skracovanie</t>
  </si>
  <si>
    <t>na výšku</t>
  </si>
  <si>
    <t>na šírku</t>
  </si>
  <si>
    <t>počet 4m kusov</t>
  </si>
  <si>
    <t>SUMÁR ZÁKAZKY</t>
  </si>
  <si>
    <t>Šírka fixu</t>
  </si>
  <si>
    <t>Schémy</t>
  </si>
  <si>
    <t>Schéma A - ľavá</t>
  </si>
  <si>
    <t>Schéma A - pravá</t>
  </si>
  <si>
    <t>Schéma C: Varianta 1 - zraz krídel bez tesniacej lišty</t>
  </si>
  <si>
    <t>Schéma C: Varianta 2 - zraz krídel s tesniacou lištou</t>
  </si>
  <si>
    <t>Schéma G: Varianta 1</t>
  </si>
  <si>
    <t>Prah</t>
  </si>
  <si>
    <t>Spodná vodiaca koľajnica na prah</t>
  </si>
  <si>
    <t>Profil pod fix</t>
  </si>
  <si>
    <t>Adaptér na profil pod fix</t>
  </si>
  <si>
    <t>Vrchná vodiaca koľajnica</t>
  </si>
  <si>
    <t>vyosený</t>
  </si>
  <si>
    <t>Bezbariérové prevedenie</t>
  </si>
  <si>
    <t>Dátum dodania zákazky</t>
  </si>
  <si>
    <t>Číslo HS / Comfort Unit</t>
  </si>
  <si>
    <t>HS 300 - štandart</t>
  </si>
  <si>
    <t>HS 300 - nastaviteľný</t>
  </si>
  <si>
    <t>HS 400 - compact</t>
  </si>
  <si>
    <t>Prevodky</t>
  </si>
  <si>
    <t>HS 200 - štandart</t>
  </si>
  <si>
    <t>HS 200 - háková</t>
  </si>
  <si>
    <t>HS 300 - štandart + komfort</t>
  </si>
  <si>
    <t>HS 300 - háková</t>
  </si>
  <si>
    <t>SOFT CLOSE</t>
  </si>
  <si>
    <t>ÁNO / v smere zatvárania</t>
  </si>
  <si>
    <t>ÁNO / v smere otvárania</t>
  </si>
  <si>
    <t>Farba doplnkov</t>
  </si>
  <si>
    <t>Tesniaca lišta B (PVC)</t>
  </si>
  <si>
    <t>Tesniaca lišta C28/48</t>
  </si>
  <si>
    <t>Okapová lišta k prahu</t>
  </si>
  <si>
    <t>Podkladový profil pod prah</t>
  </si>
  <si>
    <r>
      <t xml:space="preserve">Kľučka </t>
    </r>
    <r>
      <rPr>
        <sz val="9"/>
        <rFont val="Arial Black"/>
        <family val="2"/>
        <charset val="238"/>
      </rPr>
      <t>bez PZ</t>
    </r>
    <r>
      <rPr>
        <sz val="9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s mušľovou úchytkou</t>
    </r>
  </si>
  <si>
    <r>
      <t xml:space="preserve">Kľučka </t>
    </r>
    <r>
      <rPr>
        <sz val="9"/>
        <rFont val="Arial Black"/>
        <family val="2"/>
        <charset val="238"/>
      </rPr>
      <t>s PZ</t>
    </r>
    <r>
      <rPr>
        <sz val="11"/>
        <rFont val="Calibri"/>
        <family val="2"/>
        <charset val="238"/>
      </rPr>
      <t xml:space="preserve"> s mušľovou úchytkou</t>
    </r>
  </si>
  <si>
    <r>
      <rPr>
        <sz val="11"/>
        <rFont val="Calibri"/>
        <family val="2"/>
        <charset val="238"/>
      </rPr>
      <t>Interiérová kľučka</t>
    </r>
    <r>
      <rPr>
        <sz val="11"/>
        <rFont val="Calibri"/>
        <family val="2"/>
        <charset val="238"/>
        <scheme val="minor"/>
      </rPr>
      <t xml:space="preserve"> a </t>
    </r>
    <r>
      <rPr>
        <sz val="11"/>
        <rFont val="Calibri"/>
        <family val="2"/>
        <charset val="238"/>
      </rPr>
      <t>exteriérová kľučka</t>
    </r>
  </si>
  <si>
    <r>
      <rPr>
        <sz val="11"/>
        <rFont val="Calibri"/>
        <family val="2"/>
        <charset val="238"/>
      </rPr>
      <t>Interiérová kľučka</t>
    </r>
    <r>
      <rPr>
        <sz val="11"/>
        <rFont val="Calibri"/>
        <family val="2"/>
        <charset val="238"/>
        <scheme val="minor"/>
      </rPr>
      <t xml:space="preserve"> a </t>
    </r>
    <r>
      <rPr>
        <sz val="11"/>
        <rFont val="Calibri"/>
        <family val="2"/>
        <charset val="238"/>
      </rPr>
      <t>exteriérová mušľa</t>
    </r>
  </si>
  <si>
    <t>Kľučky</t>
  </si>
  <si>
    <t>Kľučky (SIEGENIA)</t>
  </si>
  <si>
    <t>Farba / Kľučky (SIEGENIA)</t>
  </si>
  <si>
    <t>Farba</t>
  </si>
  <si>
    <t>Kľučky / HOPPE</t>
  </si>
  <si>
    <r>
      <t xml:space="preserve"> Amsterdam / nerez </t>
    </r>
    <r>
      <rPr>
        <i/>
        <sz val="8"/>
        <color theme="1"/>
        <rFont val="Calibri"/>
        <family val="2"/>
        <charset val="238"/>
        <scheme val="minor"/>
      </rPr>
      <t>(kľ. / kľ)</t>
    </r>
  </si>
  <si>
    <t>Kľučky (HOPPE) - kľučka / mušľa</t>
  </si>
  <si>
    <t>Kľučky (HOPPE) - kľučka / kľučka</t>
  </si>
  <si>
    <t>Schlegel</t>
  </si>
  <si>
    <r>
      <t xml:space="preserve">EV 2 / </t>
    </r>
    <r>
      <rPr>
        <i/>
        <sz val="8"/>
        <color theme="1"/>
        <rFont val="Calibri"/>
        <family val="2"/>
        <charset val="238"/>
        <scheme val="minor"/>
      </rPr>
      <t>šampaň</t>
    </r>
  </si>
  <si>
    <t>Schéma D</t>
  </si>
  <si>
    <t>Schéma D - ľavá</t>
  </si>
  <si>
    <t>Schéma D - pravá</t>
  </si>
  <si>
    <t>Schéma K</t>
  </si>
  <si>
    <t>Schéma E</t>
  </si>
  <si>
    <t>Schéma L</t>
  </si>
  <si>
    <t>Schéma F</t>
  </si>
  <si>
    <t>Schéma E - ľavá</t>
  </si>
  <si>
    <t>Schéma E - pravá</t>
  </si>
  <si>
    <t>B318,5</t>
  </si>
  <si>
    <t>B318,5 (Systémová šírka 318,5mm)</t>
  </si>
  <si>
    <t>B203 R</t>
  </si>
  <si>
    <t>clip 0/0</t>
  </si>
  <si>
    <t>koľaj</t>
  </si>
  <si>
    <t>Adaptačná</t>
  </si>
  <si>
    <t>Adaptér B203 - Schéma D</t>
  </si>
  <si>
    <t>Profil - Schéma D</t>
  </si>
  <si>
    <t>nie pre všetky schémy</t>
  </si>
  <si>
    <r>
      <t xml:space="preserve">Spodná koľajnica na prah - </t>
    </r>
    <r>
      <rPr>
        <b/>
        <sz val="11"/>
        <color theme="1"/>
        <rFont val="Calibri"/>
        <family val="2"/>
        <charset val="238"/>
        <scheme val="minor"/>
      </rPr>
      <t>CLIP 0/0</t>
    </r>
  </si>
  <si>
    <t>v smere zatvárania</t>
  </si>
  <si>
    <t>v smere otvárania</t>
  </si>
  <si>
    <r>
      <t xml:space="preserve">Pri objednaní </t>
    </r>
    <r>
      <rPr>
        <sz val="8"/>
        <color theme="0"/>
        <rFont val="Arial Black"/>
        <family val="2"/>
        <charset val="238"/>
      </rPr>
      <t>SOFT CLOSE</t>
    </r>
    <r>
      <rPr>
        <sz val="8"/>
        <color theme="0"/>
        <rFont val="Calibri"/>
        <family val="2"/>
        <charset val="238"/>
        <scheme val="minor"/>
      </rPr>
      <t xml:space="preserve"> udávajte presne hmotnostnú kategóriu !!</t>
    </r>
  </si>
  <si>
    <t>ks</t>
  </si>
  <si>
    <t>štandartne - 2 týždne od objednávky</t>
  </si>
  <si>
    <t>Dištančný Adaptér pre B203</t>
  </si>
  <si>
    <t>Koľajový profil pre schému D</t>
  </si>
  <si>
    <t>Nové spodné ukončenie lišty B (s rádiusom)</t>
  </si>
  <si>
    <t>3540</t>
  </si>
  <si>
    <t>2390</t>
  </si>
  <si>
    <t>Schéma G: Varianta 2 - ľavá</t>
  </si>
  <si>
    <t>Schéma G: Varianta 2 - pravá</t>
  </si>
  <si>
    <t>Schéma G: Varianta 2 - symetrická - ľavá</t>
  </si>
  <si>
    <t>Schéma G: Varianta 2 - symetrická -pravá</t>
  </si>
  <si>
    <t>Schéma G: Varianta 3 - ľavá</t>
  </si>
  <si>
    <t>Schéma G: Varianta 3 - pravá</t>
  </si>
  <si>
    <t>veľa typov</t>
  </si>
  <si>
    <t>Krídlová symetria</t>
  </si>
  <si>
    <t>zadané</t>
  </si>
  <si>
    <t>Horné vedenie</t>
  </si>
  <si>
    <t>MINUS 5mm</t>
  </si>
  <si>
    <t>nízka</t>
  </si>
  <si>
    <t>Skladanie</t>
  </si>
  <si>
    <t>NIE</t>
  </si>
  <si>
    <t>Farba EXteriérových ovládacích prvkov</t>
  </si>
  <si>
    <t>Farba INteriérových ovládacích prvkov</t>
  </si>
  <si>
    <t>twd Sk, s.r.o.</t>
  </si>
  <si>
    <t>Jozef</t>
  </si>
  <si>
    <t>359/19</t>
  </si>
  <si>
    <r>
      <t xml:space="preserve">pre </t>
    </r>
    <r>
      <rPr>
        <b/>
        <sz val="11"/>
        <color theme="1"/>
        <rFont val="Calibri"/>
        <family val="2"/>
        <charset val="238"/>
        <scheme val="minor"/>
      </rPr>
      <t>SCHÉMU E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SCHÉMU L</t>
    </r>
  </si>
  <si>
    <t>vypísať rozdiel, ak je šírka rámu viac / prípadne</t>
  </si>
  <si>
    <t>+9</t>
  </si>
  <si>
    <r>
      <t xml:space="preserve">symetrické </t>
    </r>
    <r>
      <rPr>
        <sz val="8"/>
        <color theme="1"/>
        <rFont val="Arial Black"/>
        <family val="2"/>
        <charset val="238"/>
      </rPr>
      <t>(len pri profile xx/92)</t>
    </r>
  </si>
  <si>
    <r>
      <t xml:space="preserve">clip 0/0 - </t>
    </r>
    <r>
      <rPr>
        <b/>
        <sz val="8"/>
        <color theme="0"/>
        <rFont val="Arial Black"/>
        <family val="2"/>
        <charset val="238"/>
      </rPr>
      <t>len schéma G</t>
    </r>
  </si>
  <si>
    <r>
      <t xml:space="preserve">Stredový uzáver do </t>
    </r>
    <r>
      <rPr>
        <sz val="8"/>
        <color theme="1"/>
        <rFont val="Arial Black"/>
        <family val="2"/>
        <charset val="238"/>
      </rPr>
      <t>drevených</t>
    </r>
    <r>
      <rPr>
        <sz val="11"/>
        <color theme="1"/>
        <rFont val="Calibri"/>
        <family val="2"/>
        <charset val="238"/>
        <scheme val="minor"/>
      </rPr>
      <t xml:space="preserve"> "C" líšt</t>
    </r>
  </si>
  <si>
    <r>
      <t xml:space="preserve">Dľžka prahu </t>
    </r>
    <r>
      <rPr>
        <b/>
        <sz val="9"/>
        <rFont val="Calibri"/>
        <family val="2"/>
        <charset val="238"/>
      </rPr>
      <t>B203 nízky</t>
    </r>
  </si>
  <si>
    <t>Spodná koľajnica - vysoká</t>
  </si>
  <si>
    <t>Spodná koľajnica - nízka</t>
  </si>
  <si>
    <t>neskladá sa</t>
  </si>
  <si>
    <t>Pozor: pri použitý odkvapového profilu B20, B24, B50, B90 pribaliť aj nerez. skrutky</t>
  </si>
  <si>
    <t>obyčajné uzávery</t>
  </si>
  <si>
    <t>počet kusov</t>
  </si>
  <si>
    <t>Neskladá schéma: D, G3, F, E, K, L</t>
  </si>
  <si>
    <r>
      <rPr>
        <b/>
        <u/>
        <sz val="8"/>
        <color theme="1"/>
        <rFont val="Calibri"/>
        <family val="2"/>
        <charset val="238"/>
        <scheme val="minor"/>
      </rPr>
      <t xml:space="preserve">Prevodka na tŕne </t>
    </r>
    <r>
      <rPr>
        <sz val="8"/>
        <color theme="1"/>
        <rFont val="Calibri"/>
        <family val="2"/>
        <charset val="238"/>
        <scheme val="minor"/>
      </rPr>
      <t xml:space="preserve">sa môže uzatvárať až na 4-och bodoch. </t>
    </r>
    <r>
      <rPr>
        <b/>
        <u/>
        <sz val="8"/>
        <color theme="1"/>
        <rFont val="Calibri"/>
        <family val="2"/>
        <charset val="238"/>
        <scheme val="minor"/>
      </rPr>
      <t>Štandartne dodávame 1 ks obyčajný a 1 ks vetrací.</t>
    </r>
    <r>
      <rPr>
        <sz val="8"/>
        <color theme="1"/>
        <rFont val="Calibri"/>
        <family val="2"/>
        <charset val="238"/>
        <scheme val="minor"/>
      </rPr>
      <t xml:space="preserve">
Zadajte typ a množstvo, pokiaľ chcete viac zatváracích bodov, ako 2 štandartne dodávané kusy.</t>
    </r>
  </si>
  <si>
    <t>Lišta B</t>
  </si>
  <si>
    <t>verzia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</si>
</sst>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9"/>
      <color theme="1"/>
      <name val="Arial Black"/>
      <family val="2"/>
      <charset val="238"/>
    </font>
    <font>
      <sz val="11"/>
      <color theme="0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8"/>
      <color theme="0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11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</font>
    <font>
      <sz val="8"/>
      <color theme="0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0" tint="-0.34998626667073579"/>
      <name val="Arial Black"/>
      <family val="2"/>
      <charset val="238"/>
    </font>
    <font>
      <i/>
      <sz val="8"/>
      <color theme="1"/>
      <name val="Arial Black"/>
      <family val="2"/>
      <charset val="238"/>
    </font>
    <font>
      <sz val="11"/>
      <color rgb="FFFF00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Arial Black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b/>
      <i/>
      <sz val="8"/>
      <color rgb="FFC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name val="Ligurino Condensed"/>
      <charset val="1"/>
    </font>
    <font>
      <b/>
      <sz val="48"/>
      <name val="Ligurino Condensed"/>
      <charset val="1"/>
    </font>
    <font>
      <b/>
      <sz val="12"/>
      <name val="Ligurino Condensed"/>
      <charset val="1"/>
    </font>
    <font>
      <b/>
      <sz val="15"/>
      <name val="Ligurino Condensed"/>
      <charset val="1"/>
    </font>
    <font>
      <b/>
      <sz val="22"/>
      <name val="Ligurino Condensed"/>
      <charset val="1"/>
    </font>
    <font>
      <b/>
      <sz val="15"/>
      <color indexed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i/>
      <u/>
      <sz val="9"/>
      <color theme="0" tint="-0.499984740745262"/>
      <name val="Arial Black"/>
      <family val="2"/>
      <charset val="238"/>
    </font>
    <font>
      <sz val="15"/>
      <color indexed="8"/>
      <name val="Arial"/>
      <family val="2"/>
      <charset val="238"/>
    </font>
    <font>
      <b/>
      <sz val="18"/>
      <color indexed="8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0"/>
      <name val="Arial Black"/>
      <family val="2"/>
      <charset val="238"/>
    </font>
    <font>
      <sz val="12"/>
      <color theme="1"/>
      <name val="Arial Black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b/>
      <sz val="11"/>
      <color rgb="FFFF0000"/>
      <name val="Arial Black"/>
      <family val="2"/>
      <charset val="238"/>
    </font>
    <font>
      <sz val="11"/>
      <name val="Calibri"/>
      <family val="2"/>
      <charset val="238"/>
      <scheme val="minor"/>
    </font>
    <font>
      <sz val="9"/>
      <name val="Arial Black"/>
      <family val="2"/>
      <charset val="238"/>
    </font>
    <font>
      <b/>
      <sz val="9"/>
      <color theme="0"/>
      <name val="Calibri"/>
      <family val="2"/>
      <charset val="238"/>
      <scheme val="minor"/>
    </font>
    <font>
      <sz val="8"/>
      <color theme="1"/>
      <name val="Arial Black"/>
      <family val="2"/>
      <charset val="238"/>
    </font>
    <font>
      <sz val="8"/>
      <color rgb="FFC00000"/>
      <name val="Arial Black"/>
      <family val="2"/>
      <charset val="238"/>
    </font>
    <font>
      <sz val="8"/>
      <color rgb="FFFFC000"/>
      <name val="Arial Black"/>
      <family val="2"/>
      <charset val="238"/>
    </font>
    <font>
      <b/>
      <sz val="8"/>
      <color theme="0"/>
      <name val="Arial Black"/>
      <family val="2"/>
      <charset val="238"/>
    </font>
    <font>
      <b/>
      <sz val="9"/>
      <name val="Calibri"/>
      <family val="2"/>
      <charset val="238"/>
    </font>
    <font>
      <i/>
      <u/>
      <sz val="8"/>
      <color rgb="FFC00000"/>
      <name val="Arial Black"/>
      <family val="2"/>
      <charset val="238"/>
    </font>
    <font>
      <i/>
      <sz val="8"/>
      <color rgb="FFC00000"/>
      <name val="Arial Black"/>
      <family val="2"/>
      <charset val="238"/>
    </font>
    <font>
      <sz val="7"/>
      <color theme="0"/>
      <name val="Arial Black"/>
      <family val="2"/>
      <charset val="238"/>
    </font>
    <font>
      <b/>
      <u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C9C9"/>
        <bgColor indexed="64"/>
      </patternFill>
    </fill>
    <fill>
      <patternFill patternType="solid">
        <fgColor rgb="FF16151A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C3C9C9"/>
        <bgColor indexed="55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C0000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rgb="FFC00000"/>
      </right>
      <top style="medium">
        <color theme="0"/>
      </top>
      <bottom/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0" fontId="42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left" vertical="center"/>
    </xf>
    <xf numFmtId="0" fontId="9" fillId="2" borderId="0" xfId="0" applyFont="1" applyFill="1" applyAlignment="1"/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0" fontId="9" fillId="2" borderId="11" xfId="0" applyFont="1" applyFill="1" applyBorder="1" applyAlignment="1"/>
    <xf numFmtId="0" fontId="9" fillId="2" borderId="8" xfId="0" applyFont="1" applyFill="1" applyBorder="1" applyAlignment="1"/>
    <xf numFmtId="0" fontId="0" fillId="2" borderId="8" xfId="0" applyFill="1" applyBorder="1"/>
    <xf numFmtId="0" fontId="9" fillId="2" borderId="9" xfId="0" applyFont="1" applyFill="1" applyBorder="1"/>
    <xf numFmtId="0" fontId="9" fillId="2" borderId="7" xfId="0" applyFont="1" applyFill="1" applyBorder="1"/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13" xfId="0" applyFill="1" applyBorder="1"/>
    <xf numFmtId="0" fontId="9" fillId="2" borderId="8" xfId="0" applyFont="1" applyFill="1" applyBorder="1"/>
    <xf numFmtId="0" fontId="0" fillId="2" borderId="12" xfId="0" applyFill="1" applyBorder="1"/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/>
    <xf numFmtId="0" fontId="9" fillId="2" borderId="7" xfId="0" applyFont="1" applyFill="1" applyBorder="1" applyAlignment="1"/>
    <xf numFmtId="0" fontId="10" fillId="2" borderId="7" xfId="0" applyFont="1" applyFill="1" applyBorder="1" applyAlignment="1">
      <alignment horizontal="left" indent="1"/>
    </xf>
    <xf numFmtId="0" fontId="5" fillId="6" borderId="0" xfId="0" applyFont="1" applyFill="1" applyAlignment="1">
      <alignment horizontal="left" vertical="center"/>
    </xf>
    <xf numFmtId="0" fontId="15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6" borderId="0" xfId="0" applyFill="1"/>
    <xf numFmtId="0" fontId="5" fillId="6" borderId="0" xfId="0" applyFont="1" applyFill="1" applyAlignment="1"/>
    <xf numFmtId="0" fontId="17" fillId="5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6" fillId="8" borderId="0" xfId="0" applyFont="1" applyFill="1" applyAlignment="1">
      <alignment horizontal="center" vertical="center"/>
    </xf>
    <xf numFmtId="0" fontId="0" fillId="8" borderId="0" xfId="0" applyFill="1"/>
    <xf numFmtId="0" fontId="16" fillId="2" borderId="0" xfId="0" applyFont="1" applyFill="1" applyBorder="1" applyAlignment="1">
      <alignment horizontal="center" vertical="center"/>
    </xf>
    <xf numFmtId="0" fontId="24" fillId="2" borderId="0" xfId="0" applyFont="1" applyFill="1"/>
    <xf numFmtId="0" fontId="25" fillId="2" borderId="0" xfId="0" applyFont="1" applyFill="1"/>
    <xf numFmtId="0" fontId="0" fillId="2" borderId="11" xfId="0" applyFill="1" applyBorder="1"/>
    <xf numFmtId="0" fontId="0" fillId="2" borderId="22" xfId="0" applyFill="1" applyBorder="1"/>
    <xf numFmtId="0" fontId="26" fillId="2" borderId="0" xfId="0" applyFont="1" applyFill="1"/>
    <xf numFmtId="0" fontId="1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16" fillId="2" borderId="0" xfId="0" applyFont="1" applyFill="1" applyAlignment="1">
      <alignment vertical="top"/>
    </xf>
    <xf numFmtId="0" fontId="28" fillId="2" borderId="0" xfId="0" applyFont="1" applyFill="1" applyBorder="1"/>
    <xf numFmtId="0" fontId="27" fillId="2" borderId="0" xfId="0" applyFont="1" applyFill="1" applyBorder="1" applyAlignment="1">
      <alignment vertical="top"/>
    </xf>
    <xf numFmtId="0" fontId="30" fillId="2" borderId="0" xfId="0" applyFont="1" applyFill="1"/>
    <xf numFmtId="0" fontId="30" fillId="2" borderId="0" xfId="0" applyFont="1" applyFill="1" applyBorder="1"/>
    <xf numFmtId="0" fontId="17" fillId="5" borderId="0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22" fillId="2" borderId="0" xfId="0" applyFont="1" applyFill="1"/>
    <xf numFmtId="0" fontId="33" fillId="2" borderId="0" xfId="0" applyFont="1" applyFill="1"/>
    <xf numFmtId="0" fontId="0" fillId="2" borderId="0" xfId="0" applyFont="1" applyFill="1"/>
    <xf numFmtId="0" fontId="0" fillId="2" borderId="29" xfId="0" applyFill="1" applyBorder="1"/>
    <xf numFmtId="0" fontId="0" fillId="2" borderId="30" xfId="0" applyFill="1" applyBorder="1" applyAlignment="1">
      <alignment horizontal="left" vertical="center"/>
    </xf>
    <xf numFmtId="0" fontId="16" fillId="2" borderId="30" xfId="0" applyFont="1" applyFill="1" applyBorder="1"/>
    <xf numFmtId="0" fontId="16" fillId="2" borderId="31" xfId="0" applyFont="1" applyFill="1" applyBorder="1"/>
    <xf numFmtId="0" fontId="40" fillId="2" borderId="30" xfId="0" applyFont="1" applyFill="1" applyBorder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vertical="center"/>
    </xf>
    <xf numFmtId="0" fontId="42" fillId="0" borderId="32" xfId="1" applyBorder="1"/>
    <xf numFmtId="0" fontId="42" fillId="0" borderId="0" xfId="1"/>
    <xf numFmtId="0" fontId="42" fillId="0" borderId="35" xfId="1" applyBorder="1"/>
    <xf numFmtId="0" fontId="42" fillId="0" borderId="34" xfId="1" applyBorder="1"/>
    <xf numFmtId="0" fontId="42" fillId="0" borderId="36" xfId="1" applyBorder="1"/>
    <xf numFmtId="0" fontId="42" fillId="0" borderId="33" xfId="1" applyBorder="1"/>
    <xf numFmtId="0" fontId="4" fillId="2" borderId="0" xfId="0" applyFont="1" applyFill="1"/>
    <xf numFmtId="0" fontId="22" fillId="2" borderId="0" xfId="0" applyFont="1" applyFill="1" applyAlignment="1">
      <alignment vertical="center"/>
    </xf>
    <xf numFmtId="0" fontId="0" fillId="0" borderId="0" xfId="0" applyFill="1" applyBorder="1"/>
    <xf numFmtId="0" fontId="16" fillId="8" borderId="0" xfId="0" applyFont="1" applyFill="1"/>
    <xf numFmtId="0" fontId="16" fillId="2" borderId="0" xfId="0" applyFont="1" applyFill="1" applyBorder="1"/>
    <xf numFmtId="0" fontId="16" fillId="2" borderId="8" xfId="0" applyFont="1" applyFill="1" applyBorder="1"/>
    <xf numFmtId="0" fontId="16" fillId="2" borderId="7" xfId="0" applyFont="1" applyFill="1" applyBorder="1"/>
    <xf numFmtId="0" fontId="16" fillId="2" borderId="13" xfId="0" applyFont="1" applyFill="1" applyBorder="1"/>
    <xf numFmtId="0" fontId="16" fillId="2" borderId="22" xfId="0" applyFont="1" applyFill="1" applyBorder="1"/>
    <xf numFmtId="0" fontId="0" fillId="0" borderId="0" xfId="0" applyNumberFormat="1"/>
    <xf numFmtId="0" fontId="50" fillId="2" borderId="0" xfId="0" applyFont="1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42" fillId="9" borderId="32" xfId="1" applyFill="1" applyBorder="1"/>
    <xf numFmtId="0" fontId="42" fillId="13" borderId="0" xfId="1" applyFill="1"/>
    <xf numFmtId="0" fontId="42" fillId="9" borderId="0" xfId="1" applyFill="1"/>
    <xf numFmtId="0" fontId="42" fillId="9" borderId="34" xfId="1" applyFill="1" applyBorder="1"/>
    <xf numFmtId="0" fontId="42" fillId="13" borderId="35" xfId="1" applyFill="1" applyBorder="1"/>
    <xf numFmtId="0" fontId="42" fillId="9" borderId="35" xfId="1" applyFill="1" applyBorder="1"/>
    <xf numFmtId="0" fontId="42" fillId="9" borderId="36" xfId="1" applyFill="1" applyBorder="1"/>
    <xf numFmtId="0" fontId="42" fillId="13" borderId="36" xfId="1" applyFill="1" applyBorder="1"/>
    <xf numFmtId="0" fontId="42" fillId="13" borderId="33" xfId="1" applyFill="1" applyBorder="1"/>
    <xf numFmtId="0" fontId="4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12" xfId="0" applyFont="1" applyFill="1" applyBorder="1"/>
    <xf numFmtId="0" fontId="9" fillId="2" borderId="0" xfId="0" applyFont="1" applyFill="1" applyBorder="1"/>
    <xf numFmtId="0" fontId="9" fillId="2" borderId="44" xfId="0" applyFont="1" applyFill="1" applyBorder="1"/>
    <xf numFmtId="0" fontId="9" fillId="2" borderId="45" xfId="0" applyFont="1" applyFill="1" applyBorder="1"/>
    <xf numFmtId="0" fontId="0" fillId="2" borderId="45" xfId="0" applyFill="1" applyBorder="1"/>
    <xf numFmtId="0" fontId="16" fillId="2" borderId="45" xfId="0" applyFont="1" applyFill="1" applyBorder="1" applyAlignment="1">
      <alignment horizontal="center" vertical="center"/>
    </xf>
    <xf numFmtId="0" fontId="9" fillId="2" borderId="48" xfId="0" applyFont="1" applyFill="1" applyBorder="1" applyAlignment="1"/>
    <xf numFmtId="0" fontId="9" fillId="2" borderId="49" xfId="0" applyFont="1" applyFill="1" applyBorder="1" applyAlignment="1"/>
    <xf numFmtId="0" fontId="0" fillId="2" borderId="49" xfId="0" applyFill="1" applyBorder="1"/>
    <xf numFmtId="49" fontId="0" fillId="0" borderId="0" xfId="0" applyNumberFormat="1"/>
    <xf numFmtId="0" fontId="53" fillId="0" borderId="43" xfId="0" applyFont="1" applyBorder="1"/>
    <xf numFmtId="0" fontId="53" fillId="0" borderId="53" xfId="0" applyFont="1" applyBorder="1"/>
    <xf numFmtId="0" fontId="0" fillId="2" borderId="44" xfId="0" applyFill="1" applyBorder="1" applyAlignment="1">
      <alignment vertical="center"/>
    </xf>
    <xf numFmtId="0" fontId="0" fillId="0" borderId="54" xfId="0" applyBorder="1"/>
    <xf numFmtId="49" fontId="0" fillId="0" borderId="48" xfId="0" applyNumberFormat="1" applyBorder="1"/>
    <xf numFmtId="0" fontId="0" fillId="0" borderId="55" xfId="0" applyBorder="1"/>
    <xf numFmtId="0" fontId="0" fillId="2" borderId="54" xfId="0" applyFill="1" applyBorder="1"/>
    <xf numFmtId="0" fontId="0" fillId="2" borderId="57" xfId="0" applyFill="1" applyBorder="1"/>
    <xf numFmtId="0" fontId="9" fillId="2" borderId="49" xfId="0" applyFont="1" applyFill="1" applyBorder="1"/>
    <xf numFmtId="0" fontId="16" fillId="14" borderId="0" xfId="0" applyFont="1" applyFill="1" applyAlignment="1">
      <alignment horizontal="center" vertical="center"/>
    </xf>
    <xf numFmtId="0" fontId="0" fillId="14" borderId="0" xfId="0" applyFill="1"/>
    <xf numFmtId="0" fontId="0" fillId="8" borderId="0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8" xfId="0" applyFill="1" applyBorder="1"/>
    <xf numFmtId="0" fontId="0" fillId="8" borderId="22" xfId="0" applyFill="1" applyBorder="1"/>
    <xf numFmtId="0" fontId="58" fillId="0" borderId="0" xfId="0" applyFont="1"/>
    <xf numFmtId="0" fontId="0" fillId="8" borderId="8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49" fillId="6" borderId="64" xfId="0" applyFont="1" applyFill="1" applyBorder="1"/>
    <xf numFmtId="0" fontId="49" fillId="6" borderId="65" xfId="0" applyFont="1" applyFill="1" applyBorder="1"/>
    <xf numFmtId="0" fontId="49" fillId="6" borderId="66" xfId="0" applyFont="1" applyFill="1" applyBorder="1"/>
    <xf numFmtId="0" fontId="17" fillId="6" borderId="15" xfId="0" applyFont="1" applyFill="1" applyBorder="1"/>
    <xf numFmtId="0" fontId="17" fillId="6" borderId="16" xfId="0" applyFont="1" applyFill="1" applyBorder="1"/>
    <xf numFmtId="0" fontId="49" fillId="6" borderId="14" xfId="0" applyFont="1" applyFill="1" applyBorder="1"/>
    <xf numFmtId="0" fontId="60" fillId="6" borderId="0" xfId="0" applyFont="1" applyFill="1"/>
    <xf numFmtId="0" fontId="17" fillId="6" borderId="0" xfId="0" applyFont="1" applyFill="1"/>
    <xf numFmtId="0" fontId="19" fillId="15" borderId="0" xfId="0" applyFont="1" applyFill="1" applyAlignment="1">
      <alignment vertical="center"/>
    </xf>
    <xf numFmtId="0" fontId="0" fillId="11" borderId="0" xfId="0" applyFill="1" applyBorder="1" applyAlignment="1">
      <alignment horizontal="left" vertical="center"/>
    </xf>
    <xf numFmtId="0" fontId="54" fillId="6" borderId="0" xfId="0" applyFont="1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1" xfId="0" applyBorder="1" applyAlignment="1">
      <alignment horizontal="center" vertical="center"/>
    </xf>
    <xf numFmtId="0" fontId="0" fillId="0" borderId="22" xfId="0" applyBorder="1"/>
    <xf numFmtId="0" fontId="61" fillId="2" borderId="0" xfId="0" applyFont="1" applyFill="1"/>
    <xf numFmtId="0" fontId="0" fillId="2" borderId="7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3" fillId="6" borderId="0" xfId="0" applyFont="1" applyFill="1" applyAlignment="1"/>
    <xf numFmtId="0" fontId="63" fillId="6" borderId="0" xfId="0" applyFont="1" applyFill="1" applyAlignment="1">
      <alignment horizontal="left" vertical="center"/>
    </xf>
    <xf numFmtId="0" fontId="62" fillId="2" borderId="0" xfId="0" applyFont="1" applyFill="1" applyBorder="1"/>
    <xf numFmtId="0" fontId="0" fillId="0" borderId="22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62" fillId="0" borderId="0" xfId="0" applyFont="1" applyFill="1" applyBorder="1" applyAlignment="1"/>
    <xf numFmtId="0" fontId="16" fillId="0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6" fillId="2" borderId="0" xfId="0" applyFont="1" applyFill="1"/>
    <xf numFmtId="0" fontId="67" fillId="2" borderId="0" xfId="0" applyFont="1" applyFill="1"/>
    <xf numFmtId="0" fontId="62" fillId="2" borderId="0" xfId="0" applyFont="1" applyFill="1" applyAlignment="1"/>
    <xf numFmtId="0" fontId="0" fillId="2" borderId="0" xfId="0" applyFill="1" applyAlignment="1">
      <alignment vertical="top"/>
    </xf>
    <xf numFmtId="0" fontId="8" fillId="5" borderId="0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3" fillId="2" borderId="24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37" fillId="2" borderId="27" xfId="0" applyFont="1" applyFill="1" applyBorder="1" applyAlignment="1">
      <alignment horizontal="center"/>
    </xf>
    <xf numFmtId="0" fontId="37" fillId="2" borderId="28" xfId="0" applyFont="1" applyFill="1" applyBorder="1" applyAlignment="1">
      <alignment horizontal="center"/>
    </xf>
    <xf numFmtId="0" fontId="55" fillId="2" borderId="44" xfId="0" applyFont="1" applyFill="1" applyBorder="1" applyAlignment="1">
      <alignment horizontal="center" vertical="center"/>
    </xf>
    <xf numFmtId="0" fontId="55" fillId="2" borderId="45" xfId="0" applyFont="1" applyFill="1" applyBorder="1" applyAlignment="1">
      <alignment horizontal="center" vertical="center"/>
    </xf>
    <xf numFmtId="0" fontId="55" fillId="2" borderId="54" xfId="0" applyFont="1" applyFill="1" applyBorder="1" applyAlignment="1">
      <alignment horizontal="center" vertical="center"/>
    </xf>
    <xf numFmtId="0" fontId="55" fillId="2" borderId="48" xfId="0" applyFont="1" applyFill="1" applyBorder="1" applyAlignment="1">
      <alignment horizontal="center" vertical="center"/>
    </xf>
    <xf numFmtId="0" fontId="55" fillId="2" borderId="49" xfId="0" applyFont="1" applyFill="1" applyBorder="1" applyAlignment="1">
      <alignment horizontal="center" vertical="center"/>
    </xf>
    <xf numFmtId="0" fontId="55" fillId="2" borderId="55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2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54" fillId="6" borderId="46" xfId="0" applyFont="1" applyFill="1" applyBorder="1" applyAlignment="1">
      <alignment horizontal="center" vertical="center" wrapText="1"/>
    </xf>
    <xf numFmtId="0" fontId="54" fillId="6" borderId="46" xfId="0" applyFont="1" applyFill="1" applyBorder="1" applyAlignment="1">
      <alignment horizontal="center" vertical="center"/>
    </xf>
    <xf numFmtId="0" fontId="54" fillId="6" borderId="47" xfId="0" applyFont="1" applyFill="1" applyBorder="1" applyAlignment="1">
      <alignment horizontal="center" vertical="center"/>
    </xf>
    <xf numFmtId="0" fontId="54" fillId="6" borderId="8" xfId="0" applyFont="1" applyFill="1" applyBorder="1" applyAlignment="1">
      <alignment horizontal="center" vertical="center" wrapText="1"/>
    </xf>
    <xf numFmtId="0" fontId="54" fillId="6" borderId="8" xfId="0" applyFont="1" applyFill="1" applyBorder="1" applyAlignment="1">
      <alignment horizontal="center" vertical="center"/>
    </xf>
    <xf numFmtId="0" fontId="54" fillId="6" borderId="56" xfId="0" applyFont="1" applyFill="1" applyBorder="1" applyAlignment="1">
      <alignment horizontal="center" vertical="center"/>
    </xf>
    <xf numFmtId="0" fontId="62" fillId="2" borderId="0" xfId="0" applyFont="1" applyFill="1" applyAlignment="1">
      <alignment horizontal="center"/>
    </xf>
    <xf numFmtId="0" fontId="57" fillId="8" borderId="2" xfId="0" applyFont="1" applyFill="1" applyBorder="1" applyAlignment="1">
      <alignment horizontal="center" vertical="center"/>
    </xf>
    <xf numFmtId="0" fontId="57" fillId="8" borderId="3" xfId="0" applyFont="1" applyFill="1" applyBorder="1" applyAlignment="1">
      <alignment horizontal="center" vertical="center"/>
    </xf>
    <xf numFmtId="0" fontId="57" fillId="8" borderId="4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0" fontId="29" fillId="2" borderId="8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0" fontId="62" fillId="2" borderId="67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top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68" fillId="2" borderId="0" xfId="0" applyFont="1" applyFill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54" fillId="2" borderId="0" xfId="0" applyFont="1" applyFill="1" applyAlignment="1">
      <alignment horizontal="center" vertical="center" textRotation="90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/>
    </xf>
    <xf numFmtId="0" fontId="20" fillId="6" borderId="59" xfId="0" applyFont="1" applyFill="1" applyBorder="1" applyAlignment="1">
      <alignment horizontal="center"/>
    </xf>
    <xf numFmtId="0" fontId="20" fillId="6" borderId="60" xfId="0" applyFont="1" applyFill="1" applyBorder="1" applyAlignment="1">
      <alignment horizontal="center"/>
    </xf>
    <xf numFmtId="0" fontId="60" fillId="6" borderId="61" xfId="0" applyFont="1" applyFill="1" applyBorder="1" applyAlignment="1">
      <alignment horizontal="center"/>
    </xf>
    <xf numFmtId="0" fontId="60" fillId="6" borderId="62" xfId="0" applyFont="1" applyFill="1" applyBorder="1" applyAlignment="1">
      <alignment horizontal="center"/>
    </xf>
    <xf numFmtId="0" fontId="60" fillId="6" borderId="6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top"/>
    </xf>
    <xf numFmtId="0" fontId="56" fillId="8" borderId="2" xfId="0" applyFont="1" applyFill="1" applyBorder="1" applyAlignment="1">
      <alignment horizontal="center" vertical="center"/>
    </xf>
    <xf numFmtId="0" fontId="56" fillId="8" borderId="3" xfId="0" applyFont="1" applyFill="1" applyBorder="1" applyAlignment="1">
      <alignment horizontal="center" vertical="center"/>
    </xf>
    <xf numFmtId="0" fontId="56" fillId="8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14" fontId="17" fillId="15" borderId="0" xfId="0" applyNumberFormat="1" applyFont="1" applyFill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16" fillId="2" borderId="12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6" fillId="2" borderId="13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6" fillId="2" borderId="22" xfId="0" applyFont="1" applyFill="1" applyBorder="1" applyAlignment="1">
      <alignment horizontal="left" wrapText="1"/>
    </xf>
    <xf numFmtId="0" fontId="46" fillId="0" borderId="0" xfId="1" applyFont="1" applyBorder="1" applyAlignment="1">
      <alignment horizontal="left"/>
    </xf>
    <xf numFmtId="0" fontId="46" fillId="0" borderId="35" xfId="1" applyFont="1" applyBorder="1" applyAlignment="1">
      <alignment horizontal="left"/>
    </xf>
    <xf numFmtId="0" fontId="51" fillId="0" borderId="39" xfId="1" applyFont="1" applyBorder="1" applyAlignment="1">
      <alignment horizontal="center" vertical="center"/>
    </xf>
    <xf numFmtId="0" fontId="51" fillId="0" borderId="42" xfId="1" applyFont="1" applyBorder="1" applyAlignment="1">
      <alignment horizontal="center" vertical="center"/>
    </xf>
    <xf numFmtId="0" fontId="52" fillId="12" borderId="37" xfId="1" applyNumberFormat="1" applyFont="1" applyFill="1" applyBorder="1" applyAlignment="1">
      <alignment horizontal="center" vertical="center"/>
    </xf>
    <xf numFmtId="0" fontId="52" fillId="12" borderId="38" xfId="1" applyNumberFormat="1" applyFont="1" applyFill="1" applyBorder="1" applyAlignment="1">
      <alignment horizontal="center" vertical="center"/>
    </xf>
    <xf numFmtId="0" fontId="52" fillId="12" borderId="40" xfId="1" applyNumberFormat="1" applyFont="1" applyFill="1" applyBorder="1" applyAlignment="1">
      <alignment horizontal="center" vertical="center"/>
    </xf>
    <xf numFmtId="0" fontId="52" fillId="12" borderId="41" xfId="1" applyNumberFormat="1" applyFont="1" applyFill="1" applyBorder="1" applyAlignment="1">
      <alignment horizontal="center" vertical="center"/>
    </xf>
    <xf numFmtId="0" fontId="48" fillId="12" borderId="37" xfId="1" applyFont="1" applyFill="1" applyBorder="1" applyAlignment="1">
      <alignment horizontal="center" vertical="center"/>
    </xf>
    <xf numFmtId="0" fontId="48" fillId="12" borderId="38" xfId="1" applyFont="1" applyFill="1" applyBorder="1" applyAlignment="1">
      <alignment horizontal="center" vertical="center"/>
    </xf>
    <xf numFmtId="0" fontId="48" fillId="12" borderId="39" xfId="1" applyFont="1" applyFill="1" applyBorder="1" applyAlignment="1">
      <alignment horizontal="center" vertical="center"/>
    </xf>
    <xf numFmtId="0" fontId="48" fillId="12" borderId="40" xfId="1" applyFont="1" applyFill="1" applyBorder="1" applyAlignment="1">
      <alignment horizontal="center" vertical="center"/>
    </xf>
    <xf numFmtId="0" fontId="48" fillId="12" borderId="41" xfId="1" applyFont="1" applyFill="1" applyBorder="1" applyAlignment="1">
      <alignment horizontal="center" vertical="center"/>
    </xf>
    <xf numFmtId="0" fontId="48" fillId="12" borderId="42" xfId="1" applyFont="1" applyFill="1" applyBorder="1" applyAlignment="1">
      <alignment horizontal="center" vertical="center"/>
    </xf>
    <xf numFmtId="0" fontId="12" fillId="12" borderId="37" xfId="1" applyFont="1" applyFill="1" applyBorder="1" applyAlignment="1">
      <alignment horizontal="center" vertical="center" wrapText="1"/>
    </xf>
    <xf numFmtId="0" fontId="12" fillId="12" borderId="38" xfId="1" applyFont="1" applyFill="1" applyBorder="1" applyAlignment="1">
      <alignment horizontal="center" vertical="center" wrapText="1"/>
    </xf>
    <xf numFmtId="0" fontId="12" fillId="12" borderId="40" xfId="1" applyFont="1" applyFill="1" applyBorder="1" applyAlignment="1">
      <alignment horizontal="center" vertical="center" wrapText="1"/>
    </xf>
    <xf numFmtId="0" fontId="12" fillId="12" borderId="41" xfId="1" applyFont="1" applyFill="1" applyBorder="1" applyAlignment="1">
      <alignment horizontal="center" vertical="center" wrapText="1"/>
    </xf>
    <xf numFmtId="0" fontId="43" fillId="12" borderId="0" xfId="1" applyFont="1" applyFill="1" applyBorder="1" applyAlignment="1">
      <alignment horizontal="center" vertical="center"/>
    </xf>
    <xf numFmtId="0" fontId="45" fillId="0" borderId="0" xfId="1" applyFont="1" applyBorder="1"/>
    <xf numFmtId="0" fontId="42" fillId="9" borderId="33" xfId="1" applyFill="1" applyBorder="1"/>
    <xf numFmtId="0" fontId="43" fillId="9" borderId="34" xfId="1" applyFont="1" applyFill="1" applyBorder="1" applyAlignment="1">
      <alignment horizontal="left" vertical="center" indent="8"/>
    </xf>
    <xf numFmtId="0" fontId="44" fillId="0" borderId="32" xfId="1" applyFont="1" applyBorder="1" applyAlignment="1">
      <alignment horizontal="center" vertical="center"/>
    </xf>
    <xf numFmtId="0" fontId="42" fillId="0" borderId="0" xfId="1" applyBorder="1"/>
    <xf numFmtId="0" fontId="42" fillId="0" borderId="0" xfId="1" applyFont="1" applyBorder="1"/>
    <xf numFmtId="0" fontId="19" fillId="6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álne 2" xfId="1"/>
    <cellStyle name="Normální" xfId="0" builtinId="0"/>
  </cellStyles>
  <dxfs count="6">
    <dxf>
      <fill>
        <patternFill>
          <bgColor theme="0" tint="-0.49998474074526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C000"/>
      </font>
    </dxf>
    <dxf>
      <font>
        <color rgb="FFFFC000"/>
      </font>
    </dxf>
  </dxfs>
  <tableStyles count="0" defaultTableStyle="TableStyleMedium9" defaultPivotStyle="PivotStyleLight16"/>
  <colors>
    <mruColors>
      <color rgb="FFF7F7F7"/>
      <color rgb="FFC3C9C9"/>
      <color rgb="FF16151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Data2!$B$188" lockText="1" noThreeD="1"/>
</file>

<file path=xl/ctrlProps/ctrlProp101.xml><?xml version="1.0" encoding="utf-8"?>
<formControlPr xmlns="http://schemas.microsoft.com/office/spreadsheetml/2009/9/main" objectType="CheckBox" fmlaLink="Data2!$B$175" lockText="1" noThreeD="1"/>
</file>

<file path=xl/ctrlProps/ctrlProp102.xml><?xml version="1.0" encoding="utf-8"?>
<formControlPr xmlns="http://schemas.microsoft.com/office/spreadsheetml/2009/9/main" objectType="CheckBox" fmlaLink="Data2!$B$190" lockText="1" noThreeD="1"/>
</file>

<file path=xl/ctrlProps/ctrlProp103.xml><?xml version="1.0" encoding="utf-8"?>
<formControlPr xmlns="http://schemas.microsoft.com/office/spreadsheetml/2009/9/main" objectType="CheckBox" fmlaLink="Data2!$B$179" lockText="1" noThreeD="1"/>
</file>

<file path=xl/ctrlProps/ctrlProp104.xml><?xml version="1.0" encoding="utf-8"?>
<formControlPr xmlns="http://schemas.microsoft.com/office/spreadsheetml/2009/9/main" objectType="CheckBox" checked="Checked" fmlaLink="Data2!$B$191" lockText="1" noThreeD="1"/>
</file>

<file path=xl/ctrlProps/ctrlProp105.xml><?xml version="1.0" encoding="utf-8"?>
<formControlPr xmlns="http://schemas.microsoft.com/office/spreadsheetml/2009/9/main" objectType="CheckBox" fmlaLink="Data2!$B$192" lockText="1" noThreeD="1"/>
</file>

<file path=xl/ctrlProps/ctrlProp106.xml><?xml version="1.0" encoding="utf-8"?>
<formControlPr xmlns="http://schemas.microsoft.com/office/spreadsheetml/2009/9/main" objectType="CheckBox" fmlaLink="Data2!$B$176" lockText="1" noThreeD="1"/>
</file>

<file path=xl/ctrlProps/ctrlProp107.xml><?xml version="1.0" encoding="utf-8"?>
<formControlPr xmlns="http://schemas.microsoft.com/office/spreadsheetml/2009/9/main" objectType="CheckBox" fmlaLink="Data2!$B$177" lockText="1" noThreeD="1"/>
</file>

<file path=xl/ctrlProps/ctrlProp108.xml><?xml version="1.0" encoding="utf-8"?>
<formControlPr xmlns="http://schemas.microsoft.com/office/spreadsheetml/2009/9/main" objectType="CheckBox" fmlaLink="Data2!$B$193" lockText="1" noThreeD="1"/>
</file>

<file path=xl/ctrlProps/ctrlProp109.xml><?xml version="1.0" encoding="utf-8"?>
<formControlPr xmlns="http://schemas.microsoft.com/office/spreadsheetml/2009/9/main" objectType="CheckBox" fmlaLink="Data2!$B$19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Data2!$B$195" lockText="1" noThreeD="1"/>
</file>

<file path=xl/ctrlProps/ctrlProp111.xml><?xml version="1.0" encoding="utf-8"?>
<formControlPr xmlns="http://schemas.microsoft.com/office/spreadsheetml/2009/9/main" objectType="CheckBox" fmlaLink="Data2!$B$196" lockText="1" noThreeD="1"/>
</file>

<file path=xl/ctrlProps/ctrlProp112.xml><?xml version="1.0" encoding="utf-8"?>
<formControlPr xmlns="http://schemas.microsoft.com/office/spreadsheetml/2009/9/main" objectType="CheckBox" fmlaLink="Data2!$B$197" lockText="1" noThreeD="1"/>
</file>

<file path=xl/ctrlProps/ctrlProp113.xml><?xml version="1.0" encoding="utf-8"?>
<formControlPr xmlns="http://schemas.microsoft.com/office/spreadsheetml/2009/9/main" objectType="CheckBox" fmlaLink="Data2!$B$198" lockText="1" noThreeD="1"/>
</file>

<file path=xl/ctrlProps/ctrlProp114.xml><?xml version="1.0" encoding="utf-8"?>
<formControlPr xmlns="http://schemas.microsoft.com/office/spreadsheetml/2009/9/main" objectType="CheckBox" fmlaLink="Data2!$B$180" lockText="1" noThreeD="1"/>
</file>

<file path=xl/ctrlProps/ctrlProp115.xml><?xml version="1.0" encoding="utf-8"?>
<formControlPr xmlns="http://schemas.microsoft.com/office/spreadsheetml/2009/9/main" objectType="CheckBox" checked="Checked" fmlaLink="Data2!$B$181" lockText="1" noThreeD="1"/>
</file>

<file path=xl/ctrlProps/ctrlProp116.xml><?xml version="1.0" encoding="utf-8"?>
<formControlPr xmlns="http://schemas.microsoft.com/office/spreadsheetml/2009/9/main" objectType="CheckBox" fmlaLink="Data2!$B$182" lockText="1" noThreeD="1"/>
</file>

<file path=xl/ctrlProps/ctrlProp117.xml><?xml version="1.0" encoding="utf-8"?>
<formControlPr xmlns="http://schemas.microsoft.com/office/spreadsheetml/2009/9/main" objectType="CheckBox" fmlaLink="Data2!$B$183" lockText="1" noThreeD="1"/>
</file>

<file path=xl/ctrlProps/ctrlProp118.xml><?xml version="1.0" encoding="utf-8"?>
<formControlPr xmlns="http://schemas.microsoft.com/office/spreadsheetml/2009/9/main" objectType="CheckBox" fmlaLink="Data2!$B$184" lockText="1" noThreeD="1"/>
</file>

<file path=xl/ctrlProps/ctrlProp119.xml><?xml version="1.0" encoding="utf-8"?>
<formControlPr xmlns="http://schemas.microsoft.com/office/spreadsheetml/2009/9/main" objectType="CheckBox" fmlaLink="Data2!$B$185" lockText="1" noThreeD="1"/>
</file>

<file path=xl/ctrlProps/ctrlProp12.xml><?xml version="1.0" encoding="utf-8"?>
<formControlPr xmlns="http://schemas.microsoft.com/office/spreadsheetml/2009/9/main" objectType="CheckBox" fmlaLink="Data2!$B$88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fmlaLink="Data2!$B$201" lockText="1" noThreeD="1"/>
</file>

<file path=xl/ctrlProps/ctrlProp124.xml><?xml version="1.0" encoding="utf-8"?>
<formControlPr xmlns="http://schemas.microsoft.com/office/spreadsheetml/2009/9/main" objectType="CheckBox" checked="Checked" fmlaLink="Data2!$B$202" lockText="1" noThreeD="1"/>
</file>

<file path=xl/ctrlProps/ctrlProp125.xml><?xml version="1.0" encoding="utf-8"?>
<formControlPr xmlns="http://schemas.microsoft.com/office/spreadsheetml/2009/9/main" objectType="CheckBox" checked="Checked" fmlaLink="Data2!$B$85" lockText="1" noThreeD="1"/>
</file>

<file path=xl/ctrlProps/ctrlProp126.xml><?xml version="1.0" encoding="utf-8"?>
<formControlPr xmlns="http://schemas.microsoft.com/office/spreadsheetml/2009/9/main" objectType="CheckBox" fmlaLink="Data2!$B$84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Data2!$B$89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fmlaLink="Data2!$B$169" lockText="1" noThreeD="1"/>
</file>

<file path=xl/ctrlProps/ctrlProp134.xml><?xml version="1.0" encoding="utf-8"?>
<formControlPr xmlns="http://schemas.microsoft.com/office/spreadsheetml/2009/9/main" objectType="CheckBox" fmlaLink="Data2!$B$92" lockText="1" noThreeD="1"/>
</file>

<file path=xl/ctrlProps/ctrlProp135.xml><?xml version="1.0" encoding="utf-8"?>
<formControlPr xmlns="http://schemas.microsoft.com/office/spreadsheetml/2009/9/main" objectType="CheckBox" fmlaLink="Data2!$B$93" lockText="1" noThreeD="1"/>
</file>

<file path=xl/ctrlProps/ctrlProp136.xml><?xml version="1.0" encoding="utf-8"?>
<formControlPr xmlns="http://schemas.microsoft.com/office/spreadsheetml/2009/9/main" objectType="CheckBox" fmlaLink="Data2!$B$104" lockText="1" noThreeD="1"/>
</file>

<file path=xl/ctrlProps/ctrlProp137.xml><?xml version="1.0" encoding="utf-8"?>
<formControlPr xmlns="http://schemas.microsoft.com/office/spreadsheetml/2009/9/main" objectType="CheckBox" fmlaLink="Data2!$B$101" lockText="1" noThreeD="1"/>
</file>

<file path=xl/ctrlProps/ctrlProp138.xml><?xml version="1.0" encoding="utf-8"?>
<formControlPr xmlns="http://schemas.microsoft.com/office/spreadsheetml/2009/9/main" objectType="CheckBox" fmlaLink="Data2!$B$102" lockText="1" noThreeD="1"/>
</file>

<file path=xl/ctrlProps/ctrlProp139.xml><?xml version="1.0" encoding="utf-8"?>
<formControlPr xmlns="http://schemas.microsoft.com/office/spreadsheetml/2009/9/main" objectType="CheckBox" fmlaLink="Data2!$B$103" lockText="1" noThreeD="1"/>
</file>

<file path=xl/ctrlProps/ctrlProp14.xml><?xml version="1.0" encoding="utf-8"?>
<formControlPr xmlns="http://schemas.microsoft.com/office/spreadsheetml/2009/9/main" objectType="CheckBox" fmlaLink="Data2!$B$25" lockText="1" noThreeD="1"/>
</file>

<file path=xl/ctrlProps/ctrlProp140.xml><?xml version="1.0" encoding="utf-8"?>
<formControlPr xmlns="http://schemas.microsoft.com/office/spreadsheetml/2009/9/main" objectType="CheckBox" fmlaLink="Data2!$B$105" lockText="1" noThreeD="1"/>
</file>

<file path=xl/ctrlProps/ctrlProp141.xml><?xml version="1.0" encoding="utf-8"?>
<formControlPr xmlns="http://schemas.microsoft.com/office/spreadsheetml/2009/9/main" objectType="CheckBox" fmlaLink="Data2!$B$28" lockText="1" noThreeD="1"/>
</file>

<file path=xl/ctrlProps/ctrlProp142.xml><?xml version="1.0" encoding="utf-8"?>
<formControlPr xmlns="http://schemas.microsoft.com/office/spreadsheetml/2009/9/main" objectType="CheckBox" fmlaLink="Data2!$B$29" lockText="1" noThreeD="1"/>
</file>

<file path=xl/ctrlProps/ctrlProp143.xml><?xml version="1.0" encoding="utf-8"?>
<formControlPr xmlns="http://schemas.microsoft.com/office/spreadsheetml/2009/9/main" objectType="CheckBox" fmlaLink="Data2!$B$54" lockText="1" noThreeD="1"/>
</file>

<file path=xl/ctrlProps/ctrlProp144.xml><?xml version="1.0" encoding="utf-8"?>
<formControlPr xmlns="http://schemas.microsoft.com/office/spreadsheetml/2009/9/main" objectType="CheckBox" checked="Checked" fmlaLink="Data2!$B$35" lockText="1" noThreeD="1"/>
</file>

<file path=xl/ctrlProps/ctrlProp145.xml><?xml version="1.0" encoding="utf-8"?>
<formControlPr xmlns="http://schemas.microsoft.com/office/spreadsheetml/2009/9/main" objectType="CheckBox" fmlaLink="Data2!$B$34" lockText="1" noThreeD="1"/>
</file>

<file path=xl/ctrlProps/ctrlProp146.xml><?xml version="1.0" encoding="utf-8"?>
<formControlPr xmlns="http://schemas.microsoft.com/office/spreadsheetml/2009/9/main" objectType="CheckBox" fmlaLink="výpočty!$J$17" lockText="1" noThreeD="1"/>
</file>

<file path=xl/ctrlProps/ctrlProp147.xml><?xml version="1.0" encoding="utf-8"?>
<formControlPr xmlns="http://schemas.microsoft.com/office/spreadsheetml/2009/9/main" objectType="CheckBox" fmlaLink="výpočty!$L$17" lockText="1" noThreeD="1"/>
</file>

<file path=xl/ctrlProps/ctrlProp148.xml><?xml version="1.0" encoding="utf-8"?>
<formControlPr xmlns="http://schemas.microsoft.com/office/spreadsheetml/2009/9/main" objectType="CheckBox" checked="Checked" fmlaLink="výpočty!$N$17" lockText="1" noThreeD="1"/>
</file>

<file path=xl/ctrlProps/ctrlProp149.xml><?xml version="1.0" encoding="utf-8"?>
<formControlPr xmlns="http://schemas.microsoft.com/office/spreadsheetml/2009/9/main" objectType="CheckBox" fmlaLink="Data2!$B$126" lockText="1" noThreeD="1"/>
</file>

<file path=xl/ctrlProps/ctrlProp15.xml><?xml version="1.0" encoding="utf-8"?>
<formControlPr xmlns="http://schemas.microsoft.com/office/spreadsheetml/2009/9/main" objectType="CheckBox" fmlaLink="Data2!$B$26" lockText="1" noThreeD="1"/>
</file>

<file path=xl/ctrlProps/ctrlProp150.xml><?xml version="1.0" encoding="utf-8"?>
<formControlPr xmlns="http://schemas.microsoft.com/office/spreadsheetml/2009/9/main" objectType="CheckBox" fmlaLink="výpočty!$H$17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Data2!$B$121" lockText="1" noThreeD="1"/>
</file>

<file path=xl/ctrlProps/ctrlProp153.xml><?xml version="1.0" encoding="utf-8"?>
<formControlPr xmlns="http://schemas.microsoft.com/office/spreadsheetml/2009/9/main" objectType="CheckBox" checked="Checked" fmlaLink="Data2!$B$122" lockText="1" noThreeD="1"/>
</file>

<file path=xl/ctrlProps/ctrlProp154.xml><?xml version="1.0" encoding="utf-8"?>
<formControlPr xmlns="http://schemas.microsoft.com/office/spreadsheetml/2009/9/main" objectType="CheckBox" fmlaLink="Data2!$B$125" lockText="1" noThreeD="1"/>
</file>

<file path=xl/ctrlProps/ctrlProp155.xml><?xml version="1.0" encoding="utf-8"?>
<formControlPr xmlns="http://schemas.microsoft.com/office/spreadsheetml/2009/9/main" objectType="CheckBox" fmlaLink="Data2!$B$133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fmlaLink="Data2!$B$95" lockText="1" noThreeD="1"/>
</file>

<file path=xl/ctrlProps/ctrlProp158.xml><?xml version="1.0" encoding="utf-8"?>
<formControlPr xmlns="http://schemas.microsoft.com/office/spreadsheetml/2009/9/main" objectType="CheckBox" fmlaLink="Data2!$B$96" lockText="1" noThreeD="1"/>
</file>

<file path=xl/ctrlProps/ctrlProp159.xml><?xml version="1.0" encoding="utf-8"?>
<formControlPr xmlns="http://schemas.microsoft.com/office/spreadsheetml/2009/9/main" objectType="CheckBox" fmlaLink="Data2!$B$97" lockText="1" noThreeD="1"/>
</file>

<file path=xl/ctrlProps/ctrlProp16.xml><?xml version="1.0" encoding="utf-8"?>
<formControlPr xmlns="http://schemas.microsoft.com/office/spreadsheetml/2009/9/main" objectType="CheckBox" checked="Checked" fmlaLink="Data2!$B$27" lockText="1" noThreeD="1"/>
</file>

<file path=xl/ctrlProps/ctrlProp160.xml><?xml version="1.0" encoding="utf-8"?>
<formControlPr xmlns="http://schemas.microsoft.com/office/spreadsheetml/2009/9/main" objectType="CheckBox" fmlaLink="Data2!$B$98" lockText="1" noThreeD="1"/>
</file>

<file path=xl/ctrlProps/ctrlProp161.xml><?xml version="1.0" encoding="utf-8"?>
<formControlPr xmlns="http://schemas.microsoft.com/office/spreadsheetml/2009/9/main" objectType="CheckBox" fmlaLink="Data2!$B$99" lockText="1" noThreeD="1"/>
</file>

<file path=xl/ctrlProps/ctrlProp162.xml><?xml version="1.0" encoding="utf-8"?>
<formControlPr xmlns="http://schemas.microsoft.com/office/spreadsheetml/2009/9/main" objectType="CheckBox" fmlaLink="Data2!$B$100" lockText="1" noThreeD="1"/>
</file>

<file path=xl/ctrlProps/ctrlProp17.xml><?xml version="1.0" encoding="utf-8"?>
<formControlPr xmlns="http://schemas.microsoft.com/office/spreadsheetml/2009/9/main" objectType="CheckBox" fmlaLink="Data2!$B$31" lockText="1" noThreeD="1"/>
</file>

<file path=xl/ctrlProps/ctrlProp18.xml><?xml version="1.0" encoding="utf-8"?>
<formControlPr xmlns="http://schemas.microsoft.com/office/spreadsheetml/2009/9/main" objectType="CheckBox" fmlaLink="Data2!$B$32" lockText="1" noThreeD="1"/>
</file>

<file path=xl/ctrlProps/ctrlProp19.xml><?xml version="1.0" encoding="utf-8"?>
<formControlPr xmlns="http://schemas.microsoft.com/office/spreadsheetml/2009/9/main" objectType="CheckBox" checked="Checked" fmlaLink="Data2!$B$33" lockText="1" noThreeD="1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fmlaLink="Data2!$B$56" lockText="1" noThreeD="1"/>
</file>

<file path=xl/ctrlProps/ctrlProp21.xml><?xml version="1.0" encoding="utf-8"?>
<formControlPr xmlns="http://schemas.microsoft.com/office/spreadsheetml/2009/9/main" objectType="CheckBox" checked="Checked" fmlaLink="Data2!$B$48" lockText="1" noThreeD="1"/>
</file>

<file path=xl/ctrlProps/ctrlProp22.xml><?xml version="1.0" encoding="utf-8"?>
<formControlPr xmlns="http://schemas.microsoft.com/office/spreadsheetml/2009/9/main" objectType="CheckBox" fmlaLink="Data2!$B$58" lockText="1" noThreeD="1"/>
</file>

<file path=xl/ctrlProps/ctrlProp23.xml><?xml version="1.0" encoding="utf-8"?>
<formControlPr xmlns="http://schemas.microsoft.com/office/spreadsheetml/2009/9/main" objectType="CheckBox" fmlaLink="Data2!$B$66" lockText="1" noThreeD="1"/>
</file>

<file path=xl/ctrlProps/ctrlProp24.xml><?xml version="1.0" encoding="utf-8"?>
<formControlPr xmlns="http://schemas.microsoft.com/office/spreadsheetml/2009/9/main" objectType="CheckBox" checked="Checked" fmlaLink="Data2!$B$63" lockText="1" noThreeD="1"/>
</file>

<file path=xl/ctrlProps/ctrlProp25.xml><?xml version="1.0" encoding="utf-8"?>
<formControlPr xmlns="http://schemas.microsoft.com/office/spreadsheetml/2009/9/main" objectType="CheckBox" fmlaLink="Data2!$B$68" lockText="1" noThreeD="1"/>
</file>

<file path=xl/ctrlProps/ctrlProp26.xml><?xml version="1.0" encoding="utf-8"?>
<formControlPr xmlns="http://schemas.microsoft.com/office/spreadsheetml/2009/9/main" objectType="CheckBox" fmlaLink="Data2!$B$81" lockText="1" noThreeD="1"/>
</file>

<file path=xl/ctrlProps/ctrlProp27.xml><?xml version="1.0" encoding="utf-8"?>
<formControlPr xmlns="http://schemas.microsoft.com/office/spreadsheetml/2009/9/main" objectType="CheckBox" checked="Checked" fmlaLink="výpočty!$B$19" lockText="1" noThreeD="1"/>
</file>

<file path=xl/ctrlProps/ctrlProp28.xml><?xml version="1.0" encoding="utf-8"?>
<formControlPr xmlns="http://schemas.microsoft.com/office/spreadsheetml/2009/9/main" objectType="CheckBox" fmlaLink="výpočty!$B$18" lockText="1" noThreeD="1"/>
</file>

<file path=xl/ctrlProps/ctrlProp29.xml><?xml version="1.0" encoding="utf-8"?>
<formControlPr xmlns="http://schemas.microsoft.com/office/spreadsheetml/2009/9/main" objectType="CheckBox" fmlaLink="Data2!$B$90" lockText="1" noThreeD="1"/>
</file>

<file path=xl/ctrlProps/ctrlProp3.xml><?xml version="1.0" encoding="utf-8"?>
<formControlPr xmlns="http://schemas.microsoft.com/office/spreadsheetml/2009/9/main" objectType="Label"/>
</file>

<file path=xl/ctrlProps/ctrlProp30.xml><?xml version="1.0" encoding="utf-8"?>
<formControlPr xmlns="http://schemas.microsoft.com/office/spreadsheetml/2009/9/main" objectType="CheckBox" fmlaLink="Data2!$B$91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Data2!$B$111" lockText="1" noThreeD="1"/>
</file>

<file path=xl/ctrlProps/ctrlProp37.xml><?xml version="1.0" encoding="utf-8"?>
<formControlPr xmlns="http://schemas.microsoft.com/office/spreadsheetml/2009/9/main" objectType="CheckBox" checked="Checked" fmlaLink="Data2!$B$109" lockText="1" noThreeD="1"/>
</file>

<file path=xl/ctrlProps/ctrlProp38.xml><?xml version="1.0" encoding="utf-8"?>
<formControlPr xmlns="http://schemas.microsoft.com/office/spreadsheetml/2009/9/main" objectType="CheckBox" fmlaLink="Data2!$B$110" lockText="1" noThreeD="1"/>
</file>

<file path=xl/ctrlProps/ctrlProp39.xml><?xml version="1.0" encoding="utf-8"?>
<formControlPr xmlns="http://schemas.microsoft.com/office/spreadsheetml/2009/9/main" objectType="CheckBox" fmlaLink="Data2!$B$10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Data2!$B$114" lockText="1" noThreeD="1"/>
</file>

<file path=xl/ctrlProps/ctrlProp41.xml><?xml version="1.0" encoding="utf-8"?>
<formControlPr xmlns="http://schemas.microsoft.com/office/spreadsheetml/2009/9/main" objectType="CheckBox" checked="Checked" fmlaLink="Data2!$B$116" lockText="1" noThreeD="1"/>
</file>

<file path=xl/ctrlProps/ctrlProp42.xml><?xml version="1.0" encoding="utf-8"?>
<formControlPr xmlns="http://schemas.microsoft.com/office/spreadsheetml/2009/9/main" objectType="CheckBox" fmlaLink="Data2!$B$117" lockText="1" noThreeD="1"/>
</file>

<file path=xl/ctrlProps/ctrlProp43.xml><?xml version="1.0" encoding="utf-8"?>
<formControlPr xmlns="http://schemas.microsoft.com/office/spreadsheetml/2009/9/main" objectType="CheckBox" fmlaLink="Data2!$B$115" lockText="1" noThreeD="1"/>
</file>

<file path=xl/ctrlProps/ctrlProp44.xml><?xml version="1.0" encoding="utf-8"?>
<formControlPr xmlns="http://schemas.microsoft.com/office/spreadsheetml/2009/9/main" objectType="CheckBox" fmlaLink="Data2!$B$118" lockText="1" noThreeD="1"/>
</file>

<file path=xl/ctrlProps/ctrlProp45.xml><?xml version="1.0" encoding="utf-8"?>
<formControlPr xmlns="http://schemas.microsoft.com/office/spreadsheetml/2009/9/main" objectType="CheckBox" checked="Checked" fmlaLink="Data2!$B$129" lockText="1" noThreeD="1"/>
</file>

<file path=xl/ctrlProps/ctrlProp46.xml><?xml version="1.0" encoding="utf-8"?>
<formControlPr xmlns="http://schemas.microsoft.com/office/spreadsheetml/2009/9/main" objectType="CheckBox" fmlaLink="Data2!$B$130" lockText="1" noThreeD="1"/>
</file>

<file path=xl/ctrlProps/ctrlProp47.xml><?xml version="1.0" encoding="utf-8"?>
<formControlPr xmlns="http://schemas.microsoft.com/office/spreadsheetml/2009/9/main" objectType="CheckBox" fmlaLink="Data2!$B$145" lockText="1" noThreeD="1"/>
</file>

<file path=xl/ctrlProps/ctrlProp48.xml><?xml version="1.0" encoding="utf-8"?>
<formControlPr xmlns="http://schemas.microsoft.com/office/spreadsheetml/2009/9/main" objectType="CheckBox" checked="Checked" fmlaLink="Data2!$B$13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Data2!$B$71" lockText="1" noThreeD="1"/>
</file>

<file path=xl/ctrlProps/ctrlProp53.xml><?xml version="1.0" encoding="utf-8"?>
<formControlPr xmlns="http://schemas.microsoft.com/office/spreadsheetml/2009/9/main" objectType="CheckBox" fmlaLink="Data2!$B$72" lockText="1" noThreeD="1"/>
</file>

<file path=xl/ctrlProps/ctrlProp54.xml><?xml version="1.0" encoding="utf-8"?>
<formControlPr xmlns="http://schemas.microsoft.com/office/spreadsheetml/2009/9/main" objectType="CheckBox" fmlaLink="Data2!$B$73" lockText="1" noThreeD="1"/>
</file>

<file path=xl/ctrlProps/ctrlProp55.xml><?xml version="1.0" encoding="utf-8"?>
<formControlPr xmlns="http://schemas.microsoft.com/office/spreadsheetml/2009/9/main" objectType="CheckBox" fmlaLink="Data2!$B$74" lockText="1" noThreeD="1"/>
</file>

<file path=xl/ctrlProps/ctrlProp56.xml><?xml version="1.0" encoding="utf-8"?>
<formControlPr xmlns="http://schemas.microsoft.com/office/spreadsheetml/2009/9/main" objectType="CheckBox" fmlaLink="Data2!$B$78" lockText="1" noThreeD="1"/>
</file>

<file path=xl/ctrlProps/ctrlProp57.xml><?xml version="1.0" encoding="utf-8"?>
<formControlPr xmlns="http://schemas.microsoft.com/office/spreadsheetml/2009/9/main" objectType="CheckBox" fmlaLink="Data2!$B$77" lockText="1" noThreeD="1"/>
</file>

<file path=xl/ctrlProps/ctrlProp58.xml><?xml version="1.0" encoding="utf-8"?>
<formControlPr xmlns="http://schemas.microsoft.com/office/spreadsheetml/2009/9/main" objectType="CheckBox" fmlaLink="Data2!$B$139" lockText="1" noThreeD="1"/>
</file>

<file path=xl/ctrlProps/ctrlProp59.xml><?xml version="1.0" encoding="utf-8"?>
<formControlPr xmlns="http://schemas.microsoft.com/office/spreadsheetml/2009/9/main" objectType="CheckBox" fmlaLink="Data2!$B$140" lockText="1" noThreeD="1"/>
</file>

<file path=xl/ctrlProps/ctrlProp6.xml><?xml version="1.0" encoding="utf-8"?>
<formControlPr xmlns="http://schemas.microsoft.com/office/spreadsheetml/2009/9/main" objectType="CheckBox" checked="Checked" fmlaLink="Data2!$B$38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fmlaLink="Data2!$B$141" lockText="1" noThreeD="1"/>
</file>

<file path=xl/ctrlProps/ctrlProp62.xml><?xml version="1.0" encoding="utf-8"?>
<formControlPr xmlns="http://schemas.microsoft.com/office/spreadsheetml/2009/9/main" objectType="CheckBox" fmlaLink="Data2!$B$144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Data2!$B$14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Data2!$B$150" lockText="1" noThreeD="1"/>
</file>

<file path=xl/ctrlProps/ctrlProp71.xml><?xml version="1.0" encoding="utf-8"?>
<formControlPr xmlns="http://schemas.microsoft.com/office/spreadsheetml/2009/9/main" objectType="CheckBox" fmlaLink="Data2!$B$151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fmlaLink="Data2!$B$154" lockText="1" noThreeD="1"/>
</file>

<file path=xl/ctrlProps/ctrlProp75.xml><?xml version="1.0" encoding="utf-8"?>
<formControlPr xmlns="http://schemas.microsoft.com/office/spreadsheetml/2009/9/main" objectType="CheckBox" fmlaLink="Data2!$B$155" lockText="1" noThreeD="1"/>
</file>

<file path=xl/ctrlProps/ctrlProp76.xml><?xml version="1.0" encoding="utf-8"?>
<formControlPr xmlns="http://schemas.microsoft.com/office/spreadsheetml/2009/9/main" objectType="CheckBox" fmlaLink="Data2!$B$156" lockText="1" noThreeD="1"/>
</file>

<file path=xl/ctrlProps/ctrlProp77.xml><?xml version="1.0" encoding="utf-8"?>
<formControlPr xmlns="http://schemas.microsoft.com/office/spreadsheetml/2009/9/main" objectType="CheckBox" fmlaLink="Data2!$B$157" lockText="1" noThreeD="1"/>
</file>

<file path=xl/ctrlProps/ctrlProp78.xml><?xml version="1.0" encoding="utf-8"?>
<formControlPr xmlns="http://schemas.microsoft.com/office/spreadsheetml/2009/9/main" objectType="CheckBox" fmlaLink="Data2!$B$160" lockText="1" noThreeD="1"/>
</file>

<file path=xl/ctrlProps/ctrlProp79.xml><?xml version="1.0" encoding="utf-8"?>
<formControlPr xmlns="http://schemas.microsoft.com/office/spreadsheetml/2009/9/main" objectType="CheckBox" fmlaLink="Data2!$B$16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Data2!$B$162" lockText="1" noThreeD="1"/>
</file>

<file path=xl/ctrlProps/ctrlProp81.xml><?xml version="1.0" encoding="utf-8"?>
<formControlPr xmlns="http://schemas.microsoft.com/office/spreadsheetml/2009/9/main" objectType="CheckBox" fmlaLink="Data2!$B$163" lockText="1" noThreeD="1"/>
</file>

<file path=xl/ctrlProps/ctrlProp82.xml><?xml version="1.0" encoding="utf-8"?>
<formControlPr xmlns="http://schemas.microsoft.com/office/spreadsheetml/2009/9/main" objectType="CheckBox" fmlaLink="Data2!$B$164" lockText="1" noThreeD="1"/>
</file>

<file path=xl/ctrlProps/ctrlProp83.xml><?xml version="1.0" encoding="utf-8"?>
<formControlPr xmlns="http://schemas.microsoft.com/office/spreadsheetml/2009/9/main" objectType="CheckBox" fmlaLink="Data2!$B$165" lockText="1" noThreeD="1"/>
</file>

<file path=xl/ctrlProps/ctrlProp84.xml><?xml version="1.0" encoding="utf-8"?>
<formControlPr xmlns="http://schemas.microsoft.com/office/spreadsheetml/2009/9/main" objectType="CheckBox" fmlaLink="Data2!$B$166" lockText="1" noThreeD="1"/>
</file>

<file path=xl/ctrlProps/ctrlProp85.xml><?xml version="1.0" encoding="utf-8"?>
<formControlPr xmlns="http://schemas.microsoft.com/office/spreadsheetml/2009/9/main" objectType="CheckBox" fmlaLink="Data2!$B$167" lockText="1" noThreeD="1"/>
</file>

<file path=xl/ctrlProps/ctrlProp86.xml><?xml version="1.0" encoding="utf-8"?>
<formControlPr xmlns="http://schemas.microsoft.com/office/spreadsheetml/2009/9/main" objectType="CheckBox" checked="Checked" fmlaLink="Data2!$B$168" lockText="1" noThreeD="1"/>
</file>

<file path=xl/ctrlProps/ctrlProp87.xml><?xml version="1.0" encoding="utf-8"?>
<formControlPr xmlns="http://schemas.microsoft.com/office/spreadsheetml/2009/9/main" objectType="CheckBox" fmlaLink="Data2!$B$189" lockText="1" noThreeD="1"/>
</file>

<file path=xl/ctrlProps/ctrlProp88.xml><?xml version="1.0" encoding="utf-8"?>
<formControlPr xmlns="http://schemas.microsoft.com/office/spreadsheetml/2009/9/main" objectType="CheckBox" fmlaLink="Data2!$B$174" lockText="1" noThreeD="1"/>
</file>

<file path=xl/ctrlProps/ctrlProp89.xml><?xml version="1.0" encoding="utf-8"?>
<formControlPr xmlns="http://schemas.microsoft.com/office/spreadsheetml/2009/9/main" objectType="CheckBox" fmlaLink="Data2!$B$173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Data2!$B$178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47.png"/><Relationship Id="rId21" Type="http://schemas.openxmlformats.org/officeDocument/2006/relationships/image" Target="../media/image42.png"/><Relationship Id="rId42" Type="http://schemas.openxmlformats.org/officeDocument/2006/relationships/image" Target="../media/image63.png"/><Relationship Id="rId47" Type="http://schemas.openxmlformats.org/officeDocument/2006/relationships/image" Target="../media/image68.png"/><Relationship Id="rId63" Type="http://schemas.openxmlformats.org/officeDocument/2006/relationships/image" Target="../media/image84.png"/><Relationship Id="rId68" Type="http://schemas.openxmlformats.org/officeDocument/2006/relationships/image" Target="../media/image89.png"/><Relationship Id="rId16" Type="http://schemas.openxmlformats.org/officeDocument/2006/relationships/image" Target="../media/image37.png"/><Relationship Id="rId11" Type="http://schemas.openxmlformats.org/officeDocument/2006/relationships/image" Target="../media/image32.png"/><Relationship Id="rId24" Type="http://schemas.openxmlformats.org/officeDocument/2006/relationships/image" Target="../media/image45.png"/><Relationship Id="rId32" Type="http://schemas.openxmlformats.org/officeDocument/2006/relationships/image" Target="../media/image53.emf"/><Relationship Id="rId37" Type="http://schemas.openxmlformats.org/officeDocument/2006/relationships/image" Target="../media/image58.png"/><Relationship Id="rId40" Type="http://schemas.openxmlformats.org/officeDocument/2006/relationships/image" Target="../media/image61.png"/><Relationship Id="rId45" Type="http://schemas.openxmlformats.org/officeDocument/2006/relationships/image" Target="../media/image66.png"/><Relationship Id="rId53" Type="http://schemas.openxmlformats.org/officeDocument/2006/relationships/image" Target="../media/image74.png"/><Relationship Id="rId58" Type="http://schemas.openxmlformats.org/officeDocument/2006/relationships/image" Target="../media/image79.png"/><Relationship Id="rId66" Type="http://schemas.openxmlformats.org/officeDocument/2006/relationships/image" Target="../media/image87.png"/><Relationship Id="rId74" Type="http://schemas.openxmlformats.org/officeDocument/2006/relationships/image" Target="../media/image95.emf"/><Relationship Id="rId5" Type="http://schemas.openxmlformats.org/officeDocument/2006/relationships/image" Target="../media/image26.png"/><Relationship Id="rId61" Type="http://schemas.openxmlformats.org/officeDocument/2006/relationships/image" Target="../media/image82.png"/><Relationship Id="rId19" Type="http://schemas.openxmlformats.org/officeDocument/2006/relationships/image" Target="../media/image40.png"/><Relationship Id="rId14" Type="http://schemas.openxmlformats.org/officeDocument/2006/relationships/image" Target="../media/image35.png"/><Relationship Id="rId22" Type="http://schemas.openxmlformats.org/officeDocument/2006/relationships/image" Target="../media/image43.png"/><Relationship Id="rId27" Type="http://schemas.openxmlformats.org/officeDocument/2006/relationships/image" Target="../media/image48.png"/><Relationship Id="rId30" Type="http://schemas.openxmlformats.org/officeDocument/2006/relationships/image" Target="../media/image51.png"/><Relationship Id="rId35" Type="http://schemas.openxmlformats.org/officeDocument/2006/relationships/image" Target="../media/image56.png"/><Relationship Id="rId43" Type="http://schemas.openxmlformats.org/officeDocument/2006/relationships/image" Target="../media/image64.png"/><Relationship Id="rId48" Type="http://schemas.openxmlformats.org/officeDocument/2006/relationships/image" Target="../media/image69.png"/><Relationship Id="rId56" Type="http://schemas.openxmlformats.org/officeDocument/2006/relationships/image" Target="../media/image77.png"/><Relationship Id="rId64" Type="http://schemas.openxmlformats.org/officeDocument/2006/relationships/image" Target="../media/image85.png"/><Relationship Id="rId69" Type="http://schemas.openxmlformats.org/officeDocument/2006/relationships/image" Target="../media/image90.png"/><Relationship Id="rId77" Type="http://schemas.openxmlformats.org/officeDocument/2006/relationships/image" Target="../media/image98.png"/><Relationship Id="rId8" Type="http://schemas.openxmlformats.org/officeDocument/2006/relationships/image" Target="../media/image29.png"/><Relationship Id="rId51" Type="http://schemas.openxmlformats.org/officeDocument/2006/relationships/image" Target="../media/image72.png"/><Relationship Id="rId72" Type="http://schemas.openxmlformats.org/officeDocument/2006/relationships/image" Target="../media/image93.png"/><Relationship Id="rId3" Type="http://schemas.openxmlformats.org/officeDocument/2006/relationships/image" Target="../media/image24.png"/><Relationship Id="rId12" Type="http://schemas.openxmlformats.org/officeDocument/2006/relationships/image" Target="../media/image33.png"/><Relationship Id="rId17" Type="http://schemas.openxmlformats.org/officeDocument/2006/relationships/image" Target="../media/image38.png"/><Relationship Id="rId25" Type="http://schemas.openxmlformats.org/officeDocument/2006/relationships/image" Target="../media/image46.png"/><Relationship Id="rId33" Type="http://schemas.openxmlformats.org/officeDocument/2006/relationships/image" Target="../media/image54.png"/><Relationship Id="rId38" Type="http://schemas.openxmlformats.org/officeDocument/2006/relationships/image" Target="../media/image59.png"/><Relationship Id="rId46" Type="http://schemas.openxmlformats.org/officeDocument/2006/relationships/image" Target="../media/image67.png"/><Relationship Id="rId59" Type="http://schemas.openxmlformats.org/officeDocument/2006/relationships/image" Target="../media/image80.png"/><Relationship Id="rId67" Type="http://schemas.openxmlformats.org/officeDocument/2006/relationships/image" Target="../media/image88.png"/><Relationship Id="rId20" Type="http://schemas.openxmlformats.org/officeDocument/2006/relationships/image" Target="../media/image41.png"/><Relationship Id="rId41" Type="http://schemas.openxmlformats.org/officeDocument/2006/relationships/image" Target="../media/image62.png"/><Relationship Id="rId54" Type="http://schemas.openxmlformats.org/officeDocument/2006/relationships/image" Target="../media/image75.png"/><Relationship Id="rId62" Type="http://schemas.openxmlformats.org/officeDocument/2006/relationships/image" Target="../media/image83.png"/><Relationship Id="rId70" Type="http://schemas.openxmlformats.org/officeDocument/2006/relationships/image" Target="../media/image91.png"/><Relationship Id="rId75" Type="http://schemas.openxmlformats.org/officeDocument/2006/relationships/image" Target="../media/image96.emf"/><Relationship Id="rId1" Type="http://schemas.openxmlformats.org/officeDocument/2006/relationships/image" Target="../media/image22.jpeg"/><Relationship Id="rId6" Type="http://schemas.openxmlformats.org/officeDocument/2006/relationships/image" Target="../media/image27.png"/><Relationship Id="rId15" Type="http://schemas.openxmlformats.org/officeDocument/2006/relationships/image" Target="../media/image36.png"/><Relationship Id="rId23" Type="http://schemas.openxmlformats.org/officeDocument/2006/relationships/image" Target="../media/image44.png"/><Relationship Id="rId28" Type="http://schemas.openxmlformats.org/officeDocument/2006/relationships/image" Target="../media/image49.png"/><Relationship Id="rId36" Type="http://schemas.openxmlformats.org/officeDocument/2006/relationships/image" Target="../media/image57.png"/><Relationship Id="rId49" Type="http://schemas.openxmlformats.org/officeDocument/2006/relationships/image" Target="../media/image70.png"/><Relationship Id="rId57" Type="http://schemas.openxmlformats.org/officeDocument/2006/relationships/image" Target="../media/image78.png"/><Relationship Id="rId10" Type="http://schemas.openxmlformats.org/officeDocument/2006/relationships/image" Target="../media/image31.png"/><Relationship Id="rId31" Type="http://schemas.openxmlformats.org/officeDocument/2006/relationships/image" Target="../media/image52.emf"/><Relationship Id="rId44" Type="http://schemas.openxmlformats.org/officeDocument/2006/relationships/image" Target="../media/image65.png"/><Relationship Id="rId52" Type="http://schemas.openxmlformats.org/officeDocument/2006/relationships/image" Target="../media/image73.jpeg"/><Relationship Id="rId60" Type="http://schemas.openxmlformats.org/officeDocument/2006/relationships/image" Target="../media/image81.png"/><Relationship Id="rId65" Type="http://schemas.openxmlformats.org/officeDocument/2006/relationships/image" Target="../media/image86.png"/><Relationship Id="rId73" Type="http://schemas.openxmlformats.org/officeDocument/2006/relationships/image" Target="../media/image94.emf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3" Type="http://schemas.openxmlformats.org/officeDocument/2006/relationships/image" Target="../media/image34.png"/><Relationship Id="rId18" Type="http://schemas.openxmlformats.org/officeDocument/2006/relationships/image" Target="../media/image39.png"/><Relationship Id="rId39" Type="http://schemas.openxmlformats.org/officeDocument/2006/relationships/image" Target="../media/image60.png"/><Relationship Id="rId34" Type="http://schemas.openxmlformats.org/officeDocument/2006/relationships/image" Target="../media/image55.png"/><Relationship Id="rId50" Type="http://schemas.openxmlformats.org/officeDocument/2006/relationships/image" Target="../media/image71.png"/><Relationship Id="rId55" Type="http://schemas.openxmlformats.org/officeDocument/2006/relationships/image" Target="../media/image76.png"/><Relationship Id="rId76" Type="http://schemas.openxmlformats.org/officeDocument/2006/relationships/image" Target="../media/image97.emf"/><Relationship Id="rId7" Type="http://schemas.openxmlformats.org/officeDocument/2006/relationships/image" Target="../media/image28.png"/><Relationship Id="rId71" Type="http://schemas.openxmlformats.org/officeDocument/2006/relationships/image" Target="../media/image92.png"/><Relationship Id="rId2" Type="http://schemas.openxmlformats.org/officeDocument/2006/relationships/image" Target="../media/image23.png"/><Relationship Id="rId29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5.jpeg"/><Relationship Id="rId3" Type="http://schemas.openxmlformats.org/officeDocument/2006/relationships/image" Target="../media/image100.jpeg"/><Relationship Id="rId7" Type="http://schemas.openxmlformats.org/officeDocument/2006/relationships/image" Target="../media/image104.png"/><Relationship Id="rId2" Type="http://schemas.openxmlformats.org/officeDocument/2006/relationships/image" Target="../media/image99.jpeg"/><Relationship Id="rId1" Type="http://schemas.openxmlformats.org/officeDocument/2006/relationships/image" Target="../media/image73.jpeg"/><Relationship Id="rId6" Type="http://schemas.openxmlformats.org/officeDocument/2006/relationships/image" Target="../media/image103.jpeg"/><Relationship Id="rId11" Type="http://schemas.openxmlformats.org/officeDocument/2006/relationships/image" Target="../media/image108.jpeg"/><Relationship Id="rId5" Type="http://schemas.openxmlformats.org/officeDocument/2006/relationships/image" Target="../media/image102.jpeg"/><Relationship Id="rId10" Type="http://schemas.openxmlformats.org/officeDocument/2006/relationships/image" Target="../media/image107.jpeg"/><Relationship Id="rId4" Type="http://schemas.openxmlformats.org/officeDocument/2006/relationships/image" Target="../media/image101.jpeg"/><Relationship Id="rId9" Type="http://schemas.openxmlformats.org/officeDocument/2006/relationships/image" Target="../media/image106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emf"/><Relationship Id="rId18" Type="http://schemas.openxmlformats.org/officeDocument/2006/relationships/image" Target="../media/image4.emf"/><Relationship Id="rId3" Type="http://schemas.openxmlformats.org/officeDocument/2006/relationships/image" Target="../media/image10.emf"/><Relationship Id="rId21" Type="http://schemas.openxmlformats.org/officeDocument/2006/relationships/image" Target="../media/image1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17" Type="http://schemas.openxmlformats.org/officeDocument/2006/relationships/image" Target="../media/image5.emf"/><Relationship Id="rId2" Type="http://schemas.openxmlformats.org/officeDocument/2006/relationships/image" Target="../media/image8.emf"/><Relationship Id="rId16" Type="http://schemas.openxmlformats.org/officeDocument/2006/relationships/image" Target="../media/image2.emf"/><Relationship Id="rId20" Type="http://schemas.openxmlformats.org/officeDocument/2006/relationships/image" Target="../media/image9.emf"/><Relationship Id="rId1" Type="http://schemas.openxmlformats.org/officeDocument/2006/relationships/image" Target="../media/image7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5" Type="http://schemas.openxmlformats.org/officeDocument/2006/relationships/image" Target="../media/image12.emf"/><Relationship Id="rId15" Type="http://schemas.openxmlformats.org/officeDocument/2006/relationships/image" Target="../media/image6.emf"/><Relationship Id="rId10" Type="http://schemas.openxmlformats.org/officeDocument/2006/relationships/image" Target="../media/image17.emf"/><Relationship Id="rId19" Type="http://schemas.openxmlformats.org/officeDocument/2006/relationships/image" Target="../media/image3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234461</xdr:colOff>
      <xdr:row>305</xdr:row>
      <xdr:rowOff>109903</xdr:rowOff>
    </xdr:to>
    <xdr:sp macro="" textlink="">
      <xdr:nvSpPr>
        <xdr:cNvPr id="3" name="Obdélník 2"/>
        <xdr:cNvSpPr/>
      </xdr:nvSpPr>
      <xdr:spPr>
        <a:xfrm>
          <a:off x="0" y="0"/>
          <a:ext cx="11027019" cy="53413268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132484</xdr:colOff>
      <xdr:row>0</xdr:row>
      <xdr:rowOff>0</xdr:rowOff>
    </xdr:from>
    <xdr:to>
      <xdr:col>45</xdr:col>
      <xdr:colOff>166234</xdr:colOff>
      <xdr:row>2</xdr:row>
      <xdr:rowOff>181841</xdr:rowOff>
    </xdr:to>
    <xdr:pic>
      <xdr:nvPicPr>
        <xdr:cNvPr id="2" name="Obrázok 37" descr="siegenia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6120" y="0"/>
          <a:ext cx="436329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19050</xdr:colOff>
      <xdr:row>30</xdr:row>
      <xdr:rowOff>152400</xdr:rowOff>
    </xdr:from>
    <xdr:to>
      <xdr:col>26</xdr:col>
      <xdr:colOff>130426</xdr:colOff>
      <xdr:row>40</xdr:row>
      <xdr:rowOff>161924</xdr:rowOff>
    </xdr:to>
    <xdr:pic>
      <xdr:nvPicPr>
        <xdr:cNvPr id="4" name="Picture 8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90950" y="6591300"/>
          <a:ext cx="797176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35</xdr:row>
      <xdr:rowOff>66675</xdr:rowOff>
    </xdr:from>
    <xdr:to>
      <xdr:col>45</xdr:col>
      <xdr:colOff>57150</xdr:colOff>
      <xdr:row>40</xdr:row>
      <xdr:rowOff>142874</xdr:rowOff>
    </xdr:to>
    <xdr:pic>
      <xdr:nvPicPr>
        <xdr:cNvPr id="5" name="Picture 89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00600" y="7477125"/>
          <a:ext cx="2971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8</xdr:col>
      <xdr:colOff>193</xdr:colOff>
      <xdr:row>45</xdr:row>
      <xdr:rowOff>19050</xdr:rowOff>
    </xdr:to>
    <xdr:pic>
      <xdr:nvPicPr>
        <xdr:cNvPr id="6" name="Picture 95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" y="8620125"/>
          <a:ext cx="1009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46</xdr:row>
      <xdr:rowOff>19050</xdr:rowOff>
    </xdr:from>
    <xdr:to>
      <xdr:col>5</xdr:col>
      <xdr:colOff>76200</xdr:colOff>
      <xdr:row>47</xdr:row>
      <xdr:rowOff>28575</xdr:rowOff>
    </xdr:to>
    <xdr:pic>
      <xdr:nvPicPr>
        <xdr:cNvPr id="7" name="Picture 95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2425" y="9001125"/>
          <a:ext cx="581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48</xdr:row>
      <xdr:rowOff>47625</xdr:rowOff>
    </xdr:from>
    <xdr:to>
      <xdr:col>5</xdr:col>
      <xdr:colOff>123825</xdr:colOff>
      <xdr:row>49</xdr:row>
      <xdr:rowOff>133350</xdr:rowOff>
    </xdr:to>
    <xdr:pic>
      <xdr:nvPicPr>
        <xdr:cNvPr id="8" name="Picture 9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47273"/>
        <a:stretch>
          <a:fillRect/>
        </a:stretch>
      </xdr:blipFill>
      <xdr:spPr bwMode="auto">
        <a:xfrm>
          <a:off x="361950" y="9410700"/>
          <a:ext cx="619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51</xdr:row>
      <xdr:rowOff>19050</xdr:rowOff>
    </xdr:from>
    <xdr:to>
      <xdr:col>4</xdr:col>
      <xdr:colOff>1479</xdr:colOff>
      <xdr:row>52</xdr:row>
      <xdr:rowOff>66675</xdr:rowOff>
    </xdr:to>
    <xdr:pic>
      <xdr:nvPicPr>
        <xdr:cNvPr id="9" name="Picture 96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2425" y="9953625"/>
          <a:ext cx="333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4</xdr:col>
      <xdr:colOff>161925</xdr:colOff>
      <xdr:row>53</xdr:row>
      <xdr:rowOff>180975</xdr:rowOff>
    </xdr:to>
    <xdr:pic>
      <xdr:nvPicPr>
        <xdr:cNvPr id="10" name="Picture 96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1950" y="10334625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57</xdr:row>
      <xdr:rowOff>38100</xdr:rowOff>
    </xdr:from>
    <xdr:to>
      <xdr:col>6</xdr:col>
      <xdr:colOff>95250</xdr:colOff>
      <xdr:row>57</xdr:row>
      <xdr:rowOff>142875</xdr:rowOff>
    </xdr:to>
    <xdr:pic>
      <xdr:nvPicPr>
        <xdr:cNvPr id="12" name="Picture 140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11115675"/>
          <a:ext cx="7429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</xdr:colOff>
      <xdr:row>48</xdr:row>
      <xdr:rowOff>38100</xdr:rowOff>
    </xdr:from>
    <xdr:to>
      <xdr:col>9</xdr:col>
      <xdr:colOff>114300</xdr:colOff>
      <xdr:row>49</xdr:row>
      <xdr:rowOff>123825</xdr:rowOff>
    </xdr:to>
    <xdr:pic>
      <xdr:nvPicPr>
        <xdr:cNvPr id="13" name="Picture 96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47273"/>
        <a:stretch>
          <a:fillRect/>
        </a:stretch>
      </xdr:blipFill>
      <xdr:spPr bwMode="auto">
        <a:xfrm>
          <a:off x="1038225" y="9401175"/>
          <a:ext cx="619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41</xdr:row>
      <xdr:rowOff>1</xdr:rowOff>
    </xdr:from>
    <xdr:to>
      <xdr:col>45</xdr:col>
      <xdr:colOff>74909</xdr:colOff>
      <xdr:row>45</xdr:row>
      <xdr:rowOff>180975</xdr:rowOff>
    </xdr:to>
    <xdr:pic>
      <xdr:nvPicPr>
        <xdr:cNvPr id="14" name="Picture 90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71900" y="8029576"/>
          <a:ext cx="4018259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47</xdr:row>
      <xdr:rowOff>0</xdr:rowOff>
    </xdr:from>
    <xdr:to>
      <xdr:col>43</xdr:col>
      <xdr:colOff>28575</xdr:colOff>
      <xdr:row>52</xdr:row>
      <xdr:rowOff>104775</xdr:rowOff>
    </xdr:to>
    <xdr:pic>
      <xdr:nvPicPr>
        <xdr:cNvPr id="15" name="Picture 90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71900" y="9172575"/>
          <a:ext cx="3629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8124</xdr:rowOff>
    </xdr:from>
    <xdr:to>
      <xdr:col>3</xdr:col>
      <xdr:colOff>70036</xdr:colOff>
      <xdr:row>63</xdr:row>
      <xdr:rowOff>172848</xdr:rowOff>
    </xdr:to>
    <xdr:pic>
      <xdr:nvPicPr>
        <xdr:cNvPr id="19" name="Picture 3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/>
        <a:srcRect t="16326" b="40084"/>
        <a:stretch/>
      </xdr:blipFill>
      <xdr:spPr bwMode="auto">
        <a:xfrm>
          <a:off x="168088" y="11886359"/>
          <a:ext cx="406213" cy="16472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63</xdr:row>
      <xdr:rowOff>19052</xdr:rowOff>
    </xdr:from>
    <xdr:to>
      <xdr:col>22</xdr:col>
      <xdr:colOff>168088</xdr:colOff>
      <xdr:row>64</xdr:row>
      <xdr:rowOff>57827</xdr:rowOff>
    </xdr:to>
    <xdr:pic>
      <xdr:nvPicPr>
        <xdr:cNvPr id="20" name="Picture 3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/>
        <a:srcRect t="14000" b="24398"/>
        <a:stretch/>
      </xdr:blipFill>
      <xdr:spPr bwMode="auto">
        <a:xfrm>
          <a:off x="3529853" y="11897287"/>
          <a:ext cx="336176" cy="2278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35866</xdr:colOff>
      <xdr:row>63</xdr:row>
      <xdr:rowOff>20169</xdr:rowOff>
    </xdr:from>
    <xdr:to>
      <xdr:col>9</xdr:col>
      <xdr:colOff>70038</xdr:colOff>
      <xdr:row>64</xdr:row>
      <xdr:rowOff>174030</xdr:rowOff>
    </xdr:to>
    <xdr:pic>
      <xdr:nvPicPr>
        <xdr:cNvPr id="21" name="Picture 4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/>
        <a:srcRect l="1104" t="4814" r="-1104" b="5638"/>
        <a:stretch/>
      </xdr:blipFill>
      <xdr:spPr bwMode="auto">
        <a:xfrm>
          <a:off x="1212484" y="11898404"/>
          <a:ext cx="370348" cy="3429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142876</xdr:colOff>
      <xdr:row>63</xdr:row>
      <xdr:rowOff>19051</xdr:rowOff>
    </xdr:from>
    <xdr:to>
      <xdr:col>16</xdr:col>
      <xdr:colOff>35019</xdr:colOff>
      <xdr:row>64</xdr:row>
      <xdr:rowOff>87680</xdr:rowOff>
    </xdr:to>
    <xdr:pic>
      <xdr:nvPicPr>
        <xdr:cNvPr id="22" name="Picture 4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/>
        <a:srcRect b="38575"/>
        <a:stretch/>
      </xdr:blipFill>
      <xdr:spPr bwMode="auto">
        <a:xfrm>
          <a:off x="2328023" y="11897286"/>
          <a:ext cx="396408" cy="25772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72</xdr:row>
      <xdr:rowOff>57150</xdr:rowOff>
    </xdr:from>
    <xdr:to>
      <xdr:col>12</xdr:col>
      <xdr:colOff>97814</xdr:colOff>
      <xdr:row>73</xdr:row>
      <xdr:rowOff>171450</xdr:rowOff>
    </xdr:to>
    <xdr:pic>
      <xdr:nvPicPr>
        <xdr:cNvPr id="23" name="Picture 77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00150" y="13468350"/>
          <a:ext cx="95506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57150</xdr:colOff>
      <xdr:row>72</xdr:row>
      <xdr:rowOff>38100</xdr:rowOff>
    </xdr:from>
    <xdr:to>
      <xdr:col>43</xdr:col>
      <xdr:colOff>121431</xdr:colOff>
      <xdr:row>73</xdr:row>
      <xdr:rowOff>151275</xdr:rowOff>
    </xdr:to>
    <xdr:pic>
      <xdr:nvPicPr>
        <xdr:cNvPr id="24" name="Picture 77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572250" y="13449300"/>
          <a:ext cx="921531" cy="31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9526</xdr:colOff>
      <xdr:row>75</xdr:row>
      <xdr:rowOff>47625</xdr:rowOff>
    </xdr:from>
    <xdr:to>
      <xdr:col>16</xdr:col>
      <xdr:colOff>26335</xdr:colOff>
      <xdr:row>76</xdr:row>
      <xdr:rowOff>160801</xdr:rowOff>
    </xdr:to>
    <xdr:pic>
      <xdr:nvPicPr>
        <xdr:cNvPr id="25" name="Picture 78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09676" y="13896975"/>
          <a:ext cx="1559859" cy="31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161925</xdr:colOff>
      <xdr:row>75</xdr:row>
      <xdr:rowOff>38100</xdr:rowOff>
    </xdr:from>
    <xdr:to>
      <xdr:col>43</xdr:col>
      <xdr:colOff>154169</xdr:colOff>
      <xdr:row>76</xdr:row>
      <xdr:rowOff>151276</xdr:rowOff>
    </xdr:to>
    <xdr:pic>
      <xdr:nvPicPr>
        <xdr:cNvPr id="26" name="Picture 78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91225" y="13887450"/>
          <a:ext cx="1535294" cy="31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161925</xdr:colOff>
      <xdr:row>96</xdr:row>
      <xdr:rowOff>9525</xdr:rowOff>
    </xdr:from>
    <xdr:to>
      <xdr:col>45</xdr:col>
      <xdr:colOff>120970</xdr:colOff>
      <xdr:row>99</xdr:row>
      <xdr:rowOff>194024</xdr:rowOff>
    </xdr:to>
    <xdr:pic>
      <xdr:nvPicPr>
        <xdr:cNvPr id="34" name="Picture 104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/>
        <a:srcRect t="1" b="6259"/>
        <a:stretch/>
      </xdr:blipFill>
      <xdr:spPr bwMode="auto">
        <a:xfrm>
          <a:off x="6099175" y="17805400"/>
          <a:ext cx="1879920" cy="75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36957</xdr:colOff>
      <xdr:row>106</xdr:row>
      <xdr:rowOff>9525</xdr:rowOff>
    </xdr:from>
    <xdr:to>
      <xdr:col>45</xdr:col>
      <xdr:colOff>133358</xdr:colOff>
      <xdr:row>110</xdr:row>
      <xdr:rowOff>152400</xdr:rowOff>
    </xdr:to>
    <xdr:pic>
      <xdr:nvPicPr>
        <xdr:cNvPr id="35" name="Picture 105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b="5941"/>
        <a:stretch>
          <a:fillRect/>
        </a:stretch>
      </xdr:blipFill>
      <xdr:spPr bwMode="auto">
        <a:xfrm>
          <a:off x="36957" y="19297650"/>
          <a:ext cx="78116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116</xdr:row>
      <xdr:rowOff>47625</xdr:rowOff>
    </xdr:from>
    <xdr:to>
      <xdr:col>22</xdr:col>
      <xdr:colOff>85725</xdr:colOff>
      <xdr:row>117</xdr:row>
      <xdr:rowOff>76202</xdr:rowOff>
    </xdr:to>
    <xdr:pic>
      <xdr:nvPicPr>
        <xdr:cNvPr id="37" name="Picture 112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257550" y="20564475"/>
          <a:ext cx="600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142875</xdr:colOff>
      <xdr:row>116</xdr:row>
      <xdr:rowOff>38100</xdr:rowOff>
    </xdr:from>
    <xdr:to>
      <xdr:col>37</xdr:col>
      <xdr:colOff>76200</xdr:colOff>
      <xdr:row>117</xdr:row>
      <xdr:rowOff>85727</xdr:rowOff>
    </xdr:to>
    <xdr:pic>
      <xdr:nvPicPr>
        <xdr:cNvPr id="38" name="Picture 112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800725" y="20554950"/>
          <a:ext cx="619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114300</xdr:colOff>
      <xdr:row>112</xdr:row>
      <xdr:rowOff>38100</xdr:rowOff>
    </xdr:from>
    <xdr:to>
      <xdr:col>38</xdr:col>
      <xdr:colOff>58746</xdr:colOff>
      <xdr:row>114</xdr:row>
      <xdr:rowOff>155400</xdr:rowOff>
    </xdr:to>
    <xdr:pic>
      <xdr:nvPicPr>
        <xdr:cNvPr id="3112" name="Picture 40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5086350" y="19935825"/>
          <a:ext cx="1487496" cy="4983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38101</xdr:colOff>
      <xdr:row>112</xdr:row>
      <xdr:rowOff>104776</xdr:rowOff>
    </xdr:from>
    <xdr:to>
      <xdr:col>29</xdr:col>
      <xdr:colOff>46013</xdr:colOff>
      <xdr:row>114</xdr:row>
      <xdr:rowOff>166576</xdr:rowOff>
    </xdr:to>
    <xdr:pic>
      <xdr:nvPicPr>
        <xdr:cNvPr id="3114" name="Picture 42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838701" y="20002501"/>
          <a:ext cx="179362" cy="442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126</xdr:row>
      <xdr:rowOff>188302</xdr:rowOff>
    </xdr:from>
    <xdr:to>
      <xdr:col>6</xdr:col>
      <xdr:colOff>47625</xdr:colOff>
      <xdr:row>127</xdr:row>
      <xdr:rowOff>178776</xdr:rowOff>
    </xdr:to>
    <xdr:pic>
      <xdr:nvPicPr>
        <xdr:cNvPr id="3124" name="Picture 52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13238" y="21839360"/>
          <a:ext cx="645502" cy="18097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130418</xdr:colOff>
      <xdr:row>126</xdr:row>
      <xdr:rowOff>178043</xdr:rowOff>
    </xdr:from>
    <xdr:to>
      <xdr:col>19</xdr:col>
      <xdr:colOff>128618</xdr:colOff>
      <xdr:row>127</xdr:row>
      <xdr:rowOff>146152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658206" y="21829101"/>
          <a:ext cx="672277" cy="1586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85725</xdr:rowOff>
    </xdr:from>
    <xdr:to>
      <xdr:col>14</xdr:col>
      <xdr:colOff>2326</xdr:colOff>
      <xdr:row>133</xdr:row>
      <xdr:rowOff>54225</xdr:rowOff>
    </xdr:to>
    <xdr:pic>
      <xdr:nvPicPr>
        <xdr:cNvPr id="45" name="Picture 139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28700" y="23469600"/>
          <a:ext cx="1373926" cy="5400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161925</xdr:colOff>
      <xdr:row>130</xdr:row>
      <xdr:rowOff>76200</xdr:rowOff>
    </xdr:from>
    <xdr:to>
      <xdr:col>33</xdr:col>
      <xdr:colOff>3286</xdr:colOff>
      <xdr:row>133</xdr:row>
      <xdr:rowOff>44700</xdr:rowOff>
    </xdr:to>
    <xdr:pic>
      <xdr:nvPicPr>
        <xdr:cNvPr id="46" name="Picture 139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448175" y="23460075"/>
          <a:ext cx="1209599" cy="5400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19050</xdr:colOff>
      <xdr:row>130</xdr:row>
      <xdr:rowOff>57150</xdr:rowOff>
    </xdr:from>
    <xdr:to>
      <xdr:col>44</xdr:col>
      <xdr:colOff>41030</xdr:colOff>
      <xdr:row>133</xdr:row>
      <xdr:rowOff>25650</xdr:rowOff>
    </xdr:to>
    <xdr:pic>
      <xdr:nvPicPr>
        <xdr:cNvPr id="47" name="Picture 139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05600" y="23441025"/>
          <a:ext cx="879230" cy="540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95252</xdr:colOff>
      <xdr:row>136</xdr:row>
      <xdr:rowOff>19050</xdr:rowOff>
    </xdr:from>
    <xdr:to>
      <xdr:col>15</xdr:col>
      <xdr:colOff>151661</xdr:colOff>
      <xdr:row>139</xdr:row>
      <xdr:rowOff>167549</xdr:rowOff>
    </xdr:to>
    <xdr:pic>
      <xdr:nvPicPr>
        <xdr:cNvPr id="48" name="Picture 139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324102" y="23879175"/>
          <a:ext cx="399309" cy="720000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0</xdr:colOff>
      <xdr:row>135</xdr:row>
      <xdr:rowOff>171450</xdr:rowOff>
    </xdr:from>
    <xdr:to>
      <xdr:col>36</xdr:col>
      <xdr:colOff>20038</xdr:colOff>
      <xdr:row>139</xdr:row>
      <xdr:rowOff>165450</xdr:rowOff>
    </xdr:to>
    <xdr:pic>
      <xdr:nvPicPr>
        <xdr:cNvPr id="49" name="Picture 139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829300" y="23983950"/>
          <a:ext cx="362938" cy="75600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19050</xdr:colOff>
      <xdr:row>63</xdr:row>
      <xdr:rowOff>104775</xdr:rowOff>
    </xdr:from>
    <xdr:to>
      <xdr:col>44</xdr:col>
      <xdr:colOff>161925</xdr:colOff>
      <xdr:row>64</xdr:row>
      <xdr:rowOff>167483</xdr:rowOff>
    </xdr:to>
    <xdr:pic>
      <xdr:nvPicPr>
        <xdr:cNvPr id="52" name="Picture 1296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877050" y="12030075"/>
          <a:ext cx="828675" cy="25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61</xdr:row>
      <xdr:rowOff>38100</xdr:rowOff>
    </xdr:from>
    <xdr:to>
      <xdr:col>44</xdr:col>
      <xdr:colOff>136460</xdr:colOff>
      <xdr:row>63</xdr:row>
      <xdr:rowOff>85725</xdr:rowOff>
    </xdr:to>
    <xdr:pic>
      <xdr:nvPicPr>
        <xdr:cNvPr id="53" name="Picture 129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858000" y="11725275"/>
          <a:ext cx="82226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138546</xdr:colOff>
      <xdr:row>147</xdr:row>
      <xdr:rowOff>48492</xdr:rowOff>
    </xdr:from>
    <xdr:to>
      <xdr:col>24</xdr:col>
      <xdr:colOff>89189</xdr:colOff>
      <xdr:row>149</xdr:row>
      <xdr:rowOff>44164</xdr:rowOff>
    </xdr:to>
    <xdr:pic>
      <xdr:nvPicPr>
        <xdr:cNvPr id="54" name="Picture 130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602182" y="25003992"/>
          <a:ext cx="643371" cy="238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154</xdr:row>
      <xdr:rowOff>19050</xdr:rowOff>
    </xdr:from>
    <xdr:to>
      <xdr:col>23</xdr:col>
      <xdr:colOff>57150</xdr:colOff>
      <xdr:row>156</xdr:row>
      <xdr:rowOff>19050</xdr:rowOff>
    </xdr:to>
    <xdr:pic>
      <xdr:nvPicPr>
        <xdr:cNvPr id="55" name="Picture 131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276600" y="27212925"/>
          <a:ext cx="7239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66676</xdr:colOff>
      <xdr:row>153</xdr:row>
      <xdr:rowOff>9525</xdr:rowOff>
    </xdr:from>
    <xdr:to>
      <xdr:col>43</xdr:col>
      <xdr:colOff>88618</xdr:colOff>
      <xdr:row>154</xdr:row>
      <xdr:rowOff>57149</xdr:rowOff>
    </xdr:to>
    <xdr:pic>
      <xdr:nvPicPr>
        <xdr:cNvPr id="56" name="Picture 140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096126" y="26965275"/>
          <a:ext cx="364842" cy="2381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133350</xdr:colOff>
      <xdr:row>158</xdr:row>
      <xdr:rowOff>28575</xdr:rowOff>
    </xdr:from>
    <xdr:to>
      <xdr:col>17</xdr:col>
      <xdr:colOff>22710</xdr:colOff>
      <xdr:row>159</xdr:row>
      <xdr:rowOff>152399</xdr:rowOff>
    </xdr:to>
    <xdr:pic>
      <xdr:nvPicPr>
        <xdr:cNvPr id="57" name="Picture 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705100" y="27908250"/>
          <a:ext cx="232260" cy="3143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14</xdr:col>
      <xdr:colOff>85725</xdr:colOff>
      <xdr:row>162</xdr:row>
      <xdr:rowOff>171450</xdr:rowOff>
    </xdr:to>
    <xdr:pic>
      <xdr:nvPicPr>
        <xdr:cNvPr id="58" name="Picture 132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543050" y="29737050"/>
          <a:ext cx="942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123825</xdr:colOff>
      <xdr:row>161</xdr:row>
      <xdr:rowOff>38100</xdr:rowOff>
    </xdr:from>
    <xdr:to>
      <xdr:col>39</xdr:col>
      <xdr:colOff>95250</xdr:colOff>
      <xdr:row>162</xdr:row>
      <xdr:rowOff>180975</xdr:rowOff>
    </xdr:to>
    <xdr:pic>
      <xdr:nvPicPr>
        <xdr:cNvPr id="59" name="Picture 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6296025" y="29775150"/>
          <a:ext cx="4857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47625</xdr:colOff>
      <xdr:row>165</xdr:row>
      <xdr:rowOff>0</xdr:rowOff>
    </xdr:from>
    <xdr:to>
      <xdr:col>22</xdr:col>
      <xdr:colOff>161925</xdr:colOff>
      <xdr:row>166</xdr:row>
      <xdr:rowOff>47625</xdr:rowOff>
    </xdr:to>
    <xdr:pic>
      <xdr:nvPicPr>
        <xdr:cNvPr id="60" name="Picture 132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619375" y="30365700"/>
          <a:ext cx="13144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133350</xdr:colOff>
      <xdr:row>165</xdr:row>
      <xdr:rowOff>0</xdr:rowOff>
    </xdr:from>
    <xdr:to>
      <xdr:col>42</xdr:col>
      <xdr:colOff>193</xdr:colOff>
      <xdr:row>166</xdr:row>
      <xdr:rowOff>47625</xdr:rowOff>
    </xdr:to>
    <xdr:pic>
      <xdr:nvPicPr>
        <xdr:cNvPr id="61" name="Picture 132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5619750" y="30365700"/>
          <a:ext cx="1581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168</xdr:row>
      <xdr:rowOff>57150</xdr:rowOff>
    </xdr:from>
    <xdr:to>
      <xdr:col>11</xdr:col>
      <xdr:colOff>152400</xdr:colOff>
      <xdr:row>169</xdr:row>
      <xdr:rowOff>190500</xdr:rowOff>
    </xdr:to>
    <xdr:pic>
      <xdr:nvPicPr>
        <xdr:cNvPr id="63" name="Picture 8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1543050" y="29689425"/>
          <a:ext cx="495300" cy="3238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19050</xdr:colOff>
      <xdr:row>168</xdr:row>
      <xdr:rowOff>85725</xdr:rowOff>
    </xdr:from>
    <xdr:to>
      <xdr:col>32</xdr:col>
      <xdr:colOff>142875</xdr:colOff>
      <xdr:row>170</xdr:row>
      <xdr:rowOff>47625</xdr:rowOff>
    </xdr:to>
    <xdr:pic>
      <xdr:nvPicPr>
        <xdr:cNvPr id="65" name="Picture 1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5162550" y="29718000"/>
          <a:ext cx="466725" cy="352425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0</xdr:colOff>
      <xdr:row>175</xdr:row>
      <xdr:rowOff>9526</xdr:rowOff>
    </xdr:from>
    <xdr:to>
      <xdr:col>45</xdr:col>
      <xdr:colOff>131850</xdr:colOff>
      <xdr:row>179</xdr:row>
      <xdr:rowOff>2852</xdr:rowOff>
    </xdr:to>
    <xdr:pic>
      <xdr:nvPicPr>
        <xdr:cNvPr id="66" name="Picture 134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15100" y="32051626"/>
          <a:ext cx="1332000" cy="75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95251</xdr:colOff>
      <xdr:row>176</xdr:row>
      <xdr:rowOff>38100</xdr:rowOff>
    </xdr:from>
    <xdr:to>
      <xdr:col>23</xdr:col>
      <xdr:colOff>76200</xdr:colOff>
      <xdr:row>178</xdr:row>
      <xdr:rowOff>120315</xdr:rowOff>
    </xdr:to>
    <xdr:pic>
      <xdr:nvPicPr>
        <xdr:cNvPr id="69" name="Picture 12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3181351" y="31308675"/>
          <a:ext cx="838199" cy="4632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198</xdr:row>
      <xdr:rowOff>19050</xdr:rowOff>
    </xdr:from>
    <xdr:to>
      <xdr:col>6</xdr:col>
      <xdr:colOff>67875</xdr:colOff>
      <xdr:row>199</xdr:row>
      <xdr:rowOff>8550</xdr:rowOff>
    </xdr:to>
    <xdr:pic>
      <xdr:nvPicPr>
        <xdr:cNvPr id="70" name="Picture 1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19075" y="36156900"/>
          <a:ext cx="877500" cy="1800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152400</xdr:colOff>
      <xdr:row>154</xdr:row>
      <xdr:rowOff>47625</xdr:rowOff>
    </xdr:from>
    <xdr:to>
      <xdr:col>42</xdr:col>
      <xdr:colOff>147251</xdr:colOff>
      <xdr:row>155</xdr:row>
      <xdr:rowOff>19049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7181850" y="27193875"/>
          <a:ext cx="166301" cy="16192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142875</xdr:colOff>
      <xdr:row>155</xdr:row>
      <xdr:rowOff>57150</xdr:rowOff>
    </xdr:from>
    <xdr:to>
      <xdr:col>43</xdr:col>
      <xdr:colOff>14288</xdr:colOff>
      <xdr:row>156</xdr:row>
      <xdr:rowOff>38101</xdr:rowOff>
    </xdr:to>
    <xdr:pic>
      <xdr:nvPicPr>
        <xdr:cNvPr id="71" name="Picture 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7172325" y="27393900"/>
          <a:ext cx="214313" cy="1714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198</xdr:row>
      <xdr:rowOff>28575</xdr:rowOff>
    </xdr:from>
    <xdr:to>
      <xdr:col>8</xdr:col>
      <xdr:colOff>81837</xdr:colOff>
      <xdr:row>200</xdr:row>
      <xdr:rowOff>76200</xdr:rowOff>
    </xdr:to>
    <xdr:pic>
      <xdr:nvPicPr>
        <xdr:cNvPr id="76" name="Picture 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266825" y="34690050"/>
          <a:ext cx="186612" cy="42862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152401</xdr:colOff>
      <xdr:row>198</xdr:row>
      <xdr:rowOff>76200</xdr:rowOff>
    </xdr:from>
    <xdr:to>
      <xdr:col>42</xdr:col>
      <xdr:colOff>106354</xdr:colOff>
      <xdr:row>201</xdr:row>
      <xdr:rowOff>95250</xdr:rowOff>
    </xdr:to>
    <xdr:pic>
      <xdr:nvPicPr>
        <xdr:cNvPr id="78" name="Picture 1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7010401" y="34737675"/>
          <a:ext cx="296853" cy="590550"/>
        </a:xfrm>
        <a:prstGeom prst="rect">
          <a:avLst/>
        </a:prstGeom>
        <a:noFill/>
      </xdr:spPr>
    </xdr:pic>
    <xdr:clientData/>
  </xdr:twoCellAnchor>
  <xdr:twoCellAnchor>
    <xdr:from>
      <xdr:col>31</xdr:col>
      <xdr:colOff>85725</xdr:colOff>
      <xdr:row>153</xdr:row>
      <xdr:rowOff>18899</xdr:rowOff>
    </xdr:from>
    <xdr:to>
      <xdr:col>31</xdr:col>
      <xdr:colOff>85725</xdr:colOff>
      <xdr:row>154</xdr:row>
      <xdr:rowOff>152399</xdr:rowOff>
    </xdr:to>
    <xdr:cxnSp macro="">
      <xdr:nvCxnSpPr>
        <xdr:cNvPr id="73" name="Rovná spojovacia šípka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CxnSpPr/>
      </xdr:nvCxnSpPr>
      <xdr:spPr>
        <a:xfrm rot="16200000" flipH="1">
          <a:off x="5238675" y="27184274"/>
          <a:ext cx="324000" cy="0"/>
        </a:xfrm>
        <a:prstGeom prst="straightConnector1">
          <a:avLst/>
        </a:prstGeom>
        <a:ln w="25400">
          <a:solidFill>
            <a:schemeClr val="accent5">
              <a:lumMod val="7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9450</xdr:colOff>
      <xdr:row>155</xdr:row>
      <xdr:rowOff>162000</xdr:rowOff>
    </xdr:from>
    <xdr:to>
      <xdr:col>30</xdr:col>
      <xdr:colOff>134550</xdr:colOff>
      <xdr:row>155</xdr:row>
      <xdr:rowOff>162000</xdr:rowOff>
    </xdr:to>
    <xdr:cxnSp macro="">
      <xdr:nvCxnSpPr>
        <xdr:cNvPr id="77" name="Rovná spojovacia šípka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 flipH="1">
          <a:off x="4810050" y="27546375"/>
          <a:ext cx="468000" cy="0"/>
        </a:xfrm>
        <a:prstGeom prst="straightConnector1">
          <a:avLst/>
        </a:prstGeom>
        <a:ln w="25400">
          <a:solidFill>
            <a:schemeClr val="accent5">
              <a:lumMod val="7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227</xdr:row>
      <xdr:rowOff>173317</xdr:rowOff>
    </xdr:from>
    <xdr:to>
      <xdr:col>45</xdr:col>
      <xdr:colOff>158480</xdr:colOff>
      <xdr:row>237</xdr:row>
      <xdr:rowOff>1867</xdr:rowOff>
    </xdr:to>
    <xdr:pic>
      <xdr:nvPicPr>
        <xdr:cNvPr id="72" name="Obrázok 71" descr="C:\Users\GRAFIK\Desktop\nova_hlavicka_cenniky_twd.jp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grayscl/>
        </a:blip>
        <a:srcRect b="6186"/>
        <a:stretch>
          <a:fillRect/>
        </a:stretch>
      </xdr:blipFill>
      <xdr:spPr bwMode="auto">
        <a:xfrm>
          <a:off x="0" y="36767527"/>
          <a:ext cx="7722451" cy="171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0</xdr:row>
          <xdr:rowOff>0</xdr:rowOff>
        </xdr:from>
        <xdr:to>
          <xdr:col>12</xdr:col>
          <xdr:colOff>161925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2</xdr:col>
          <xdr:colOff>104775</xdr:colOff>
          <xdr:row>1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2</xdr:row>
          <xdr:rowOff>0</xdr:rowOff>
        </xdr:from>
        <xdr:to>
          <xdr:col>4</xdr:col>
          <xdr:colOff>66675</xdr:colOff>
          <xdr:row>2</xdr:row>
          <xdr:rowOff>0</xdr:rowOff>
        </xdr:to>
        <xdr:sp macro="" textlink="">
          <xdr:nvSpPr>
            <xdr:cNvPr id="3075" name="Labe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54</xdr:row>
          <xdr:rowOff>142875</xdr:rowOff>
        </xdr:from>
        <xdr:to>
          <xdr:col>27</xdr:col>
          <xdr:colOff>114300</xdr:colOff>
          <xdr:row>55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56</xdr:row>
          <xdr:rowOff>152400</xdr:rowOff>
        </xdr:from>
        <xdr:to>
          <xdr:col>27</xdr:col>
          <xdr:colOff>114300</xdr:colOff>
          <xdr:row>57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33</xdr:row>
          <xdr:rowOff>180975</xdr:rowOff>
        </xdr:from>
        <xdr:to>
          <xdr:col>11</xdr:col>
          <xdr:colOff>57150</xdr:colOff>
          <xdr:row>35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35</xdr:row>
          <xdr:rowOff>0</xdr:rowOff>
        </xdr:from>
        <xdr:to>
          <xdr:col>11</xdr:col>
          <xdr:colOff>57150</xdr:colOff>
          <xdr:row>36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62</xdr:row>
          <xdr:rowOff>0</xdr:rowOff>
        </xdr:from>
        <xdr:to>
          <xdr:col>2</xdr:col>
          <xdr:colOff>104775</xdr:colOff>
          <xdr:row>63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180975</xdr:rowOff>
        </xdr:from>
        <xdr:to>
          <xdr:col>8</xdr:col>
          <xdr:colOff>152400</xdr:colOff>
          <xdr:row>63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61</xdr:row>
          <xdr:rowOff>180975</xdr:rowOff>
        </xdr:from>
        <xdr:to>
          <xdr:col>15</xdr:col>
          <xdr:colOff>123825</xdr:colOff>
          <xdr:row>63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61</xdr:row>
          <xdr:rowOff>180975</xdr:rowOff>
        </xdr:from>
        <xdr:to>
          <xdr:col>22</xdr:col>
          <xdr:colOff>114300</xdr:colOff>
          <xdr:row>63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xmlns="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171450</xdr:rowOff>
        </xdr:from>
        <xdr:to>
          <xdr:col>2</xdr:col>
          <xdr:colOff>133350</xdr:colOff>
          <xdr:row>70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68</xdr:row>
          <xdr:rowOff>171450</xdr:rowOff>
        </xdr:from>
        <xdr:to>
          <xdr:col>12</xdr:col>
          <xdr:colOff>142875</xdr:colOff>
          <xdr:row>70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68</xdr:row>
          <xdr:rowOff>171450</xdr:rowOff>
        </xdr:from>
        <xdr:to>
          <xdr:col>22</xdr:col>
          <xdr:colOff>114300</xdr:colOff>
          <xdr:row>70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68</xdr:row>
          <xdr:rowOff>171450</xdr:rowOff>
        </xdr:from>
        <xdr:to>
          <xdr:col>33</xdr:col>
          <xdr:colOff>133350</xdr:colOff>
          <xdr:row>70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171450</xdr:rowOff>
        </xdr:from>
        <xdr:to>
          <xdr:col>2</xdr:col>
          <xdr:colOff>133350</xdr:colOff>
          <xdr:row>74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72</xdr:row>
          <xdr:rowOff>171450</xdr:rowOff>
        </xdr:from>
        <xdr:to>
          <xdr:col>29</xdr:col>
          <xdr:colOff>19050</xdr:colOff>
          <xdr:row>74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0</xdr:rowOff>
        </xdr:from>
        <xdr:to>
          <xdr:col>3</xdr:col>
          <xdr:colOff>104775</xdr:colOff>
          <xdr:row>21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xmlns="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180975</xdr:rowOff>
        </xdr:from>
        <xdr:to>
          <xdr:col>3</xdr:col>
          <xdr:colOff>104775</xdr:colOff>
          <xdr:row>22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xmlns="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21</xdr:row>
          <xdr:rowOff>171450</xdr:rowOff>
        </xdr:from>
        <xdr:to>
          <xdr:col>3</xdr:col>
          <xdr:colOff>104775</xdr:colOff>
          <xdr:row>23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xmlns="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0</xdr:rowOff>
        </xdr:from>
        <xdr:to>
          <xdr:col>17</xdr:col>
          <xdr:colOff>95250</xdr:colOff>
          <xdr:row>21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xmlns="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180975</xdr:rowOff>
        </xdr:from>
        <xdr:to>
          <xdr:col>17</xdr:col>
          <xdr:colOff>95250</xdr:colOff>
          <xdr:row>22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xmlns="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171450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xmlns="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96</xdr:row>
          <xdr:rowOff>171450</xdr:rowOff>
        </xdr:from>
        <xdr:to>
          <xdr:col>8</xdr:col>
          <xdr:colOff>123825</xdr:colOff>
          <xdr:row>98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xmlns="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97</xdr:row>
          <xdr:rowOff>0</xdr:rowOff>
        </xdr:from>
        <xdr:to>
          <xdr:col>15</xdr:col>
          <xdr:colOff>142875</xdr:colOff>
          <xdr:row>98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xmlns="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97</xdr:row>
          <xdr:rowOff>0</xdr:rowOff>
        </xdr:from>
        <xdr:to>
          <xdr:col>21</xdr:col>
          <xdr:colOff>142875</xdr:colOff>
          <xdr:row>98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xmlns="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100</xdr:row>
          <xdr:rowOff>171450</xdr:rowOff>
        </xdr:from>
        <xdr:to>
          <xdr:col>8</xdr:col>
          <xdr:colOff>114300</xdr:colOff>
          <xdr:row>102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xmlns="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100</xdr:row>
          <xdr:rowOff>161925</xdr:rowOff>
        </xdr:from>
        <xdr:to>
          <xdr:col>15</xdr:col>
          <xdr:colOff>123825</xdr:colOff>
          <xdr:row>101</xdr:row>
          <xdr:rowOff>180975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xmlns="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100</xdr:row>
          <xdr:rowOff>171450</xdr:rowOff>
        </xdr:from>
        <xdr:to>
          <xdr:col>21</xdr:col>
          <xdr:colOff>133350</xdr:colOff>
          <xdr:row>102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xmlns="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171450</xdr:rowOff>
        </xdr:from>
        <xdr:to>
          <xdr:col>2</xdr:col>
          <xdr:colOff>133350</xdr:colOff>
          <xdr:row>114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xmlns="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115</xdr:row>
          <xdr:rowOff>180975</xdr:rowOff>
        </xdr:from>
        <xdr:to>
          <xdr:col>18</xdr:col>
          <xdr:colOff>66675</xdr:colOff>
          <xdr:row>117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xmlns="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115</xdr:row>
          <xdr:rowOff>171450</xdr:rowOff>
        </xdr:from>
        <xdr:to>
          <xdr:col>33</xdr:col>
          <xdr:colOff>123825</xdr:colOff>
          <xdr:row>117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xmlns="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171450</xdr:rowOff>
        </xdr:from>
        <xdr:to>
          <xdr:col>2</xdr:col>
          <xdr:colOff>133350</xdr:colOff>
          <xdr:row>77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xmlns="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75</xdr:row>
          <xdr:rowOff>171450</xdr:rowOff>
        </xdr:from>
        <xdr:to>
          <xdr:col>29</xdr:col>
          <xdr:colOff>19050</xdr:colOff>
          <xdr:row>77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xmlns="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2</xdr:col>
          <xdr:colOff>133350</xdr:colOff>
          <xdr:row>120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xmlns="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190500</xdr:rowOff>
        </xdr:from>
        <xdr:to>
          <xdr:col>2</xdr:col>
          <xdr:colOff>133350</xdr:colOff>
          <xdr:row>122</xdr:row>
          <xdr:rowOff>171450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xmlns="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152400</xdr:rowOff>
        </xdr:from>
        <xdr:to>
          <xdr:col>2</xdr:col>
          <xdr:colOff>133350</xdr:colOff>
          <xdr:row>123</xdr:row>
          <xdr:rowOff>180975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xmlns="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152400</xdr:rowOff>
        </xdr:from>
        <xdr:to>
          <xdr:col>2</xdr:col>
          <xdr:colOff>133350</xdr:colOff>
          <xdr:row>121</xdr:row>
          <xdr:rowOff>219075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xmlns="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126</xdr:row>
          <xdr:rowOff>0</xdr:rowOff>
        </xdr:from>
        <xdr:to>
          <xdr:col>16</xdr:col>
          <xdr:colOff>133350</xdr:colOff>
          <xdr:row>127</xdr:row>
          <xdr:rowOff>28575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xmlns="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129</xdr:row>
          <xdr:rowOff>171450</xdr:rowOff>
        </xdr:from>
        <xdr:to>
          <xdr:col>2</xdr:col>
          <xdr:colOff>133350</xdr:colOff>
          <xdr:row>131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xmlns="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130</xdr:row>
          <xdr:rowOff>171450</xdr:rowOff>
        </xdr:from>
        <xdr:to>
          <xdr:col>21</xdr:col>
          <xdr:colOff>38100</xdr:colOff>
          <xdr:row>132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xmlns="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132</xdr:row>
          <xdr:rowOff>0</xdr:rowOff>
        </xdr:from>
        <xdr:to>
          <xdr:col>21</xdr:col>
          <xdr:colOff>38100</xdr:colOff>
          <xdr:row>133</xdr:row>
          <xdr:rowOff>28575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xmlns="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130</xdr:row>
          <xdr:rowOff>171450</xdr:rowOff>
        </xdr:from>
        <xdr:to>
          <xdr:col>37</xdr:col>
          <xdr:colOff>123825</xdr:colOff>
          <xdr:row>132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xmlns="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135</xdr:row>
          <xdr:rowOff>171450</xdr:rowOff>
        </xdr:from>
        <xdr:to>
          <xdr:col>13</xdr:col>
          <xdr:colOff>133350</xdr:colOff>
          <xdr:row>137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xmlns="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171450</xdr:rowOff>
        </xdr:from>
        <xdr:to>
          <xdr:col>13</xdr:col>
          <xdr:colOff>133350</xdr:colOff>
          <xdr:row>139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xmlns="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138</xdr:row>
          <xdr:rowOff>161925</xdr:rowOff>
        </xdr:from>
        <xdr:to>
          <xdr:col>13</xdr:col>
          <xdr:colOff>133350</xdr:colOff>
          <xdr:row>140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xmlns="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135</xdr:row>
          <xdr:rowOff>171450</xdr:rowOff>
        </xdr:from>
        <xdr:to>
          <xdr:col>33</xdr:col>
          <xdr:colOff>133350</xdr:colOff>
          <xdr:row>137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xmlns="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137</xdr:row>
          <xdr:rowOff>171450</xdr:rowOff>
        </xdr:from>
        <xdr:to>
          <xdr:col>33</xdr:col>
          <xdr:colOff>133350</xdr:colOff>
          <xdr:row>139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xmlns="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66</xdr:row>
          <xdr:rowOff>9525</xdr:rowOff>
        </xdr:from>
        <xdr:to>
          <xdr:col>39</xdr:col>
          <xdr:colOff>142875</xdr:colOff>
          <xdr:row>67</xdr:row>
          <xdr:rowOff>180975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xmlns="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61</xdr:row>
          <xdr:rowOff>171450</xdr:rowOff>
        </xdr:from>
        <xdr:to>
          <xdr:col>39</xdr:col>
          <xdr:colOff>142875</xdr:colOff>
          <xdr:row>63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xmlns="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64</xdr:row>
          <xdr:rowOff>0</xdr:rowOff>
        </xdr:from>
        <xdr:to>
          <xdr:col>39</xdr:col>
          <xdr:colOff>142875</xdr:colOff>
          <xdr:row>65</xdr:row>
          <xdr:rowOff>28575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xmlns="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141</xdr:row>
          <xdr:rowOff>0</xdr:rowOff>
        </xdr:from>
        <xdr:to>
          <xdr:col>1</xdr:col>
          <xdr:colOff>142875</xdr:colOff>
          <xdr:row>142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xmlns="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141</xdr:row>
          <xdr:rowOff>0</xdr:rowOff>
        </xdr:from>
        <xdr:to>
          <xdr:col>22</xdr:col>
          <xdr:colOff>47625</xdr:colOff>
          <xdr:row>142</xdr:row>
          <xdr:rowOff>47625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xmlns="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144</xdr:row>
          <xdr:rowOff>171450</xdr:rowOff>
        </xdr:from>
        <xdr:to>
          <xdr:col>34</xdr:col>
          <xdr:colOff>47625</xdr:colOff>
          <xdr:row>146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xmlns="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145</xdr:row>
          <xdr:rowOff>171450</xdr:rowOff>
        </xdr:from>
        <xdr:to>
          <xdr:col>34</xdr:col>
          <xdr:colOff>47625</xdr:colOff>
          <xdr:row>147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xmlns="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152</xdr:row>
          <xdr:rowOff>38100</xdr:rowOff>
        </xdr:from>
        <xdr:to>
          <xdr:col>2</xdr:col>
          <xdr:colOff>142875</xdr:colOff>
          <xdr:row>154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xmlns="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147</xdr:row>
          <xdr:rowOff>38100</xdr:rowOff>
        </xdr:from>
        <xdr:to>
          <xdr:col>21</xdr:col>
          <xdr:colOff>66675</xdr:colOff>
          <xdr:row>149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xmlns="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153</xdr:row>
          <xdr:rowOff>0</xdr:rowOff>
        </xdr:from>
        <xdr:to>
          <xdr:col>34</xdr:col>
          <xdr:colOff>133350</xdr:colOff>
          <xdr:row>154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xmlns="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157</xdr:row>
          <xdr:rowOff>38100</xdr:rowOff>
        </xdr:from>
        <xdr:to>
          <xdr:col>20</xdr:col>
          <xdr:colOff>142875</xdr:colOff>
          <xdr:row>159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xmlns="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157</xdr:row>
          <xdr:rowOff>38100</xdr:rowOff>
        </xdr:from>
        <xdr:to>
          <xdr:col>25</xdr:col>
          <xdr:colOff>142875</xdr:colOff>
          <xdr:row>159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xmlns="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157</xdr:row>
          <xdr:rowOff>38100</xdr:rowOff>
        </xdr:from>
        <xdr:to>
          <xdr:col>30</xdr:col>
          <xdr:colOff>142875</xdr:colOff>
          <xdr:row>159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xmlns="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160</xdr:row>
          <xdr:rowOff>38100</xdr:rowOff>
        </xdr:from>
        <xdr:to>
          <xdr:col>20</xdr:col>
          <xdr:colOff>142875</xdr:colOff>
          <xdr:row>162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xmlns="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160</xdr:row>
          <xdr:rowOff>38100</xdr:rowOff>
        </xdr:from>
        <xdr:to>
          <xdr:col>25</xdr:col>
          <xdr:colOff>142875</xdr:colOff>
          <xdr:row>162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xmlns="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160</xdr:row>
          <xdr:rowOff>38100</xdr:rowOff>
        </xdr:from>
        <xdr:to>
          <xdr:col>30</xdr:col>
          <xdr:colOff>142875</xdr:colOff>
          <xdr:row>162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xmlns="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160</xdr:row>
          <xdr:rowOff>38100</xdr:rowOff>
        </xdr:from>
        <xdr:to>
          <xdr:col>41</xdr:col>
          <xdr:colOff>142875</xdr:colOff>
          <xdr:row>162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xmlns="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164</xdr:row>
          <xdr:rowOff>38100</xdr:rowOff>
        </xdr:from>
        <xdr:to>
          <xdr:col>27</xdr:col>
          <xdr:colOff>142875</xdr:colOff>
          <xdr:row>166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xmlns="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164</xdr:row>
          <xdr:rowOff>38100</xdr:rowOff>
        </xdr:from>
        <xdr:to>
          <xdr:col>9</xdr:col>
          <xdr:colOff>142875</xdr:colOff>
          <xdr:row>166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xmlns="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167</xdr:row>
          <xdr:rowOff>38100</xdr:rowOff>
        </xdr:from>
        <xdr:to>
          <xdr:col>14</xdr:col>
          <xdr:colOff>142875</xdr:colOff>
          <xdr:row>169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xmlns="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168</xdr:row>
          <xdr:rowOff>180975</xdr:rowOff>
        </xdr:from>
        <xdr:to>
          <xdr:col>14</xdr:col>
          <xdr:colOff>142875</xdr:colOff>
          <xdr:row>170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xmlns="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169</xdr:row>
          <xdr:rowOff>180975</xdr:rowOff>
        </xdr:from>
        <xdr:to>
          <xdr:col>14</xdr:col>
          <xdr:colOff>142875</xdr:colOff>
          <xdr:row>171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xmlns="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167</xdr:row>
          <xdr:rowOff>38100</xdr:rowOff>
        </xdr:from>
        <xdr:to>
          <xdr:col>34</xdr:col>
          <xdr:colOff>142875</xdr:colOff>
          <xdr:row>169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xmlns="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171</xdr:row>
          <xdr:rowOff>28575</xdr:rowOff>
        </xdr:from>
        <xdr:to>
          <xdr:col>10</xdr:col>
          <xdr:colOff>19050</xdr:colOff>
          <xdr:row>173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xmlns="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176</xdr:row>
          <xdr:rowOff>0</xdr:rowOff>
        </xdr:from>
        <xdr:to>
          <xdr:col>29</xdr:col>
          <xdr:colOff>104775</xdr:colOff>
          <xdr:row>177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xmlns="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176</xdr:row>
          <xdr:rowOff>180975</xdr:rowOff>
        </xdr:from>
        <xdr:to>
          <xdr:col>29</xdr:col>
          <xdr:colOff>104775</xdr:colOff>
          <xdr:row>178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xmlns="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177</xdr:row>
          <xdr:rowOff>171450</xdr:rowOff>
        </xdr:from>
        <xdr:to>
          <xdr:col>29</xdr:col>
          <xdr:colOff>104775</xdr:colOff>
          <xdr:row>179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xmlns="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176</xdr:row>
          <xdr:rowOff>0</xdr:rowOff>
        </xdr:from>
        <xdr:to>
          <xdr:col>35</xdr:col>
          <xdr:colOff>104775</xdr:colOff>
          <xdr:row>177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xmlns="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176</xdr:row>
          <xdr:rowOff>180975</xdr:rowOff>
        </xdr:from>
        <xdr:to>
          <xdr:col>35</xdr:col>
          <xdr:colOff>104775</xdr:colOff>
          <xdr:row>178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xmlns="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177</xdr:row>
          <xdr:rowOff>171450</xdr:rowOff>
        </xdr:from>
        <xdr:to>
          <xdr:col>35</xdr:col>
          <xdr:colOff>104775</xdr:colOff>
          <xdr:row>179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xmlns="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176</xdr:row>
          <xdr:rowOff>0</xdr:rowOff>
        </xdr:from>
        <xdr:to>
          <xdr:col>13</xdr:col>
          <xdr:colOff>104775</xdr:colOff>
          <xdr:row>177</xdr:row>
          <xdr:rowOff>28575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xmlns="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176</xdr:row>
          <xdr:rowOff>180975</xdr:rowOff>
        </xdr:from>
        <xdr:to>
          <xdr:col>13</xdr:col>
          <xdr:colOff>104775</xdr:colOff>
          <xdr:row>178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xmlns="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177</xdr:row>
          <xdr:rowOff>171450</xdr:rowOff>
        </xdr:from>
        <xdr:to>
          <xdr:col>13</xdr:col>
          <xdr:colOff>104775</xdr:colOff>
          <xdr:row>179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xmlns="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179</xdr:row>
          <xdr:rowOff>28575</xdr:rowOff>
        </xdr:from>
        <xdr:to>
          <xdr:col>3</xdr:col>
          <xdr:colOff>57150</xdr:colOff>
          <xdr:row>181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xmlns="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179</xdr:row>
          <xdr:rowOff>28575</xdr:rowOff>
        </xdr:from>
        <xdr:to>
          <xdr:col>33</xdr:col>
          <xdr:colOff>57150</xdr:colOff>
          <xdr:row>181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xmlns="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184</xdr:row>
          <xdr:rowOff>171450</xdr:rowOff>
        </xdr:from>
        <xdr:to>
          <xdr:col>3</xdr:col>
          <xdr:colOff>114300</xdr:colOff>
          <xdr:row>186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xmlns="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186</xdr:row>
          <xdr:rowOff>171450</xdr:rowOff>
        </xdr:from>
        <xdr:to>
          <xdr:col>3</xdr:col>
          <xdr:colOff>104775</xdr:colOff>
          <xdr:row>188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xmlns="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189</xdr:row>
          <xdr:rowOff>0</xdr:rowOff>
        </xdr:from>
        <xdr:to>
          <xdr:col>3</xdr:col>
          <xdr:colOff>104775</xdr:colOff>
          <xdr:row>190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xmlns="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190</xdr:row>
          <xdr:rowOff>180975</xdr:rowOff>
        </xdr:from>
        <xdr:to>
          <xdr:col>3</xdr:col>
          <xdr:colOff>104775</xdr:colOff>
          <xdr:row>192</xdr:row>
          <xdr:rowOff>19050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xmlns="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xmlns="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187</xdr:row>
          <xdr:rowOff>180975</xdr:rowOff>
        </xdr:from>
        <xdr:to>
          <xdr:col>19</xdr:col>
          <xdr:colOff>104775</xdr:colOff>
          <xdr:row>189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xmlns="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188</xdr:row>
          <xdr:rowOff>180975</xdr:rowOff>
        </xdr:from>
        <xdr:to>
          <xdr:col>19</xdr:col>
          <xdr:colOff>104775</xdr:colOff>
          <xdr:row>190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xmlns="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186</xdr:row>
          <xdr:rowOff>180975</xdr:rowOff>
        </xdr:from>
        <xdr:to>
          <xdr:col>28</xdr:col>
          <xdr:colOff>104775</xdr:colOff>
          <xdr:row>188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xmlns="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187</xdr:row>
          <xdr:rowOff>180975</xdr:rowOff>
        </xdr:from>
        <xdr:to>
          <xdr:col>28</xdr:col>
          <xdr:colOff>104775</xdr:colOff>
          <xdr:row>189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xmlns="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188</xdr:row>
          <xdr:rowOff>180975</xdr:rowOff>
        </xdr:from>
        <xdr:to>
          <xdr:col>28</xdr:col>
          <xdr:colOff>104775</xdr:colOff>
          <xdr:row>190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xmlns="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186</xdr:row>
          <xdr:rowOff>180975</xdr:rowOff>
        </xdr:from>
        <xdr:to>
          <xdr:col>37</xdr:col>
          <xdr:colOff>104775</xdr:colOff>
          <xdr:row>188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xmlns="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187</xdr:row>
          <xdr:rowOff>180975</xdr:rowOff>
        </xdr:from>
        <xdr:to>
          <xdr:col>37</xdr:col>
          <xdr:colOff>104775</xdr:colOff>
          <xdr:row>189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xmlns="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188</xdr:row>
          <xdr:rowOff>180975</xdr:rowOff>
        </xdr:from>
        <xdr:to>
          <xdr:col>37</xdr:col>
          <xdr:colOff>104775</xdr:colOff>
          <xdr:row>190</xdr:row>
          <xdr:rowOff>19050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xmlns="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197</xdr:row>
          <xdr:rowOff>180975</xdr:rowOff>
        </xdr:from>
        <xdr:to>
          <xdr:col>28</xdr:col>
          <xdr:colOff>104775</xdr:colOff>
          <xdr:row>199</xdr:row>
          <xdr:rowOff>28575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xmlns="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201</xdr:row>
          <xdr:rowOff>180975</xdr:rowOff>
        </xdr:from>
        <xdr:to>
          <xdr:col>3</xdr:col>
          <xdr:colOff>104775</xdr:colOff>
          <xdr:row>203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xmlns="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200</xdr:row>
          <xdr:rowOff>180975</xdr:rowOff>
        </xdr:from>
        <xdr:to>
          <xdr:col>3</xdr:col>
          <xdr:colOff>104775</xdr:colOff>
          <xdr:row>202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xmlns="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197</xdr:row>
          <xdr:rowOff>180975</xdr:rowOff>
        </xdr:from>
        <xdr:to>
          <xdr:col>16</xdr:col>
          <xdr:colOff>104775</xdr:colOff>
          <xdr:row>199</xdr:row>
          <xdr:rowOff>28575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xmlns="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193</xdr:row>
          <xdr:rowOff>180975</xdr:rowOff>
        </xdr:from>
        <xdr:to>
          <xdr:col>19</xdr:col>
          <xdr:colOff>104775</xdr:colOff>
          <xdr:row>195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xmlns="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194</xdr:row>
          <xdr:rowOff>180975</xdr:rowOff>
        </xdr:from>
        <xdr:to>
          <xdr:col>19</xdr:col>
          <xdr:colOff>104775</xdr:colOff>
          <xdr:row>196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xmlns="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195</xdr:row>
          <xdr:rowOff>180975</xdr:rowOff>
        </xdr:from>
        <xdr:to>
          <xdr:col>19</xdr:col>
          <xdr:colOff>104775</xdr:colOff>
          <xdr:row>197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xmlns="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193</xdr:row>
          <xdr:rowOff>180975</xdr:rowOff>
        </xdr:from>
        <xdr:to>
          <xdr:col>28</xdr:col>
          <xdr:colOff>104775</xdr:colOff>
          <xdr:row>195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xmlns="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194</xdr:row>
          <xdr:rowOff>180975</xdr:rowOff>
        </xdr:from>
        <xdr:to>
          <xdr:col>28</xdr:col>
          <xdr:colOff>104775</xdr:colOff>
          <xdr:row>196</xdr:row>
          <xdr:rowOff>19050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xmlns="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195</xdr:row>
          <xdr:rowOff>180975</xdr:rowOff>
        </xdr:from>
        <xdr:to>
          <xdr:col>28</xdr:col>
          <xdr:colOff>104775</xdr:colOff>
          <xdr:row>197</xdr:row>
          <xdr:rowOff>19050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xmlns="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193</xdr:row>
          <xdr:rowOff>180975</xdr:rowOff>
        </xdr:from>
        <xdr:to>
          <xdr:col>37</xdr:col>
          <xdr:colOff>104775</xdr:colOff>
          <xdr:row>195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xmlns="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194</xdr:row>
          <xdr:rowOff>180975</xdr:rowOff>
        </xdr:from>
        <xdr:to>
          <xdr:col>37</xdr:col>
          <xdr:colOff>104775</xdr:colOff>
          <xdr:row>196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xmlns="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195</xdr:row>
          <xdr:rowOff>180975</xdr:rowOff>
        </xdr:from>
        <xdr:to>
          <xdr:col>37</xdr:col>
          <xdr:colOff>104775</xdr:colOff>
          <xdr:row>197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xmlns="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203</xdr:row>
          <xdr:rowOff>0</xdr:rowOff>
        </xdr:from>
        <xdr:to>
          <xdr:col>37</xdr:col>
          <xdr:colOff>104775</xdr:colOff>
          <xdr:row>204</xdr:row>
          <xdr:rowOff>28575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xmlns="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202</xdr:row>
          <xdr:rowOff>180975</xdr:rowOff>
        </xdr:from>
        <xdr:to>
          <xdr:col>3</xdr:col>
          <xdr:colOff>104775</xdr:colOff>
          <xdr:row>204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xmlns="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198</xdr:row>
          <xdr:rowOff>180975</xdr:rowOff>
        </xdr:from>
        <xdr:to>
          <xdr:col>28</xdr:col>
          <xdr:colOff>104775</xdr:colOff>
          <xdr:row>200</xdr:row>
          <xdr:rowOff>19050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xmlns="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198</xdr:row>
          <xdr:rowOff>180975</xdr:rowOff>
        </xdr:from>
        <xdr:to>
          <xdr:col>16</xdr:col>
          <xdr:colOff>104775</xdr:colOff>
          <xdr:row>200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xmlns="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199</xdr:row>
          <xdr:rowOff>180975</xdr:rowOff>
        </xdr:from>
        <xdr:to>
          <xdr:col>28</xdr:col>
          <xdr:colOff>104775</xdr:colOff>
          <xdr:row>201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xmlns="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200</xdr:row>
          <xdr:rowOff>180975</xdr:rowOff>
        </xdr:from>
        <xdr:to>
          <xdr:col>28</xdr:col>
          <xdr:colOff>104775</xdr:colOff>
          <xdr:row>202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xmlns="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203</xdr:row>
          <xdr:rowOff>180975</xdr:rowOff>
        </xdr:from>
        <xdr:to>
          <xdr:col>3</xdr:col>
          <xdr:colOff>104775</xdr:colOff>
          <xdr:row>205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xmlns="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204</xdr:row>
          <xdr:rowOff>180975</xdr:rowOff>
        </xdr:from>
        <xdr:to>
          <xdr:col>3</xdr:col>
          <xdr:colOff>104775</xdr:colOff>
          <xdr:row>206</xdr:row>
          <xdr:rowOff>19050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xmlns="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201</xdr:row>
          <xdr:rowOff>180975</xdr:rowOff>
        </xdr:from>
        <xdr:to>
          <xdr:col>28</xdr:col>
          <xdr:colOff>104775</xdr:colOff>
          <xdr:row>203</xdr:row>
          <xdr:rowOff>19050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xmlns="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202</xdr:row>
          <xdr:rowOff>180975</xdr:rowOff>
        </xdr:from>
        <xdr:to>
          <xdr:col>28</xdr:col>
          <xdr:colOff>104775</xdr:colOff>
          <xdr:row>204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xmlns="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203</xdr:row>
          <xdr:rowOff>180975</xdr:rowOff>
        </xdr:from>
        <xdr:to>
          <xdr:col>28</xdr:col>
          <xdr:colOff>104775</xdr:colOff>
          <xdr:row>205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xmlns="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204</xdr:row>
          <xdr:rowOff>180975</xdr:rowOff>
        </xdr:from>
        <xdr:to>
          <xdr:col>28</xdr:col>
          <xdr:colOff>104775</xdr:colOff>
          <xdr:row>206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xmlns="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203</xdr:row>
          <xdr:rowOff>180975</xdr:rowOff>
        </xdr:from>
        <xdr:to>
          <xdr:col>37</xdr:col>
          <xdr:colOff>104775</xdr:colOff>
          <xdr:row>205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xmlns="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204</xdr:row>
          <xdr:rowOff>180975</xdr:rowOff>
        </xdr:from>
        <xdr:to>
          <xdr:col>37</xdr:col>
          <xdr:colOff>104775</xdr:colOff>
          <xdr:row>206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xmlns="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199</xdr:row>
          <xdr:rowOff>180975</xdr:rowOff>
        </xdr:from>
        <xdr:to>
          <xdr:col>16</xdr:col>
          <xdr:colOff>104775</xdr:colOff>
          <xdr:row>201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xmlns="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200</xdr:row>
          <xdr:rowOff>180975</xdr:rowOff>
        </xdr:from>
        <xdr:to>
          <xdr:col>16</xdr:col>
          <xdr:colOff>104775</xdr:colOff>
          <xdr:row>202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xmlns="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201</xdr:row>
          <xdr:rowOff>180975</xdr:rowOff>
        </xdr:from>
        <xdr:to>
          <xdr:col>16</xdr:col>
          <xdr:colOff>104775</xdr:colOff>
          <xdr:row>203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xmlns="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202</xdr:row>
          <xdr:rowOff>180975</xdr:rowOff>
        </xdr:from>
        <xdr:to>
          <xdr:col>16</xdr:col>
          <xdr:colOff>104775</xdr:colOff>
          <xdr:row>204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xmlns="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203</xdr:row>
          <xdr:rowOff>180975</xdr:rowOff>
        </xdr:from>
        <xdr:to>
          <xdr:col>16</xdr:col>
          <xdr:colOff>104775</xdr:colOff>
          <xdr:row>205</xdr:row>
          <xdr:rowOff>19050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xmlns="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204</xdr:row>
          <xdr:rowOff>180975</xdr:rowOff>
        </xdr:from>
        <xdr:to>
          <xdr:col>16</xdr:col>
          <xdr:colOff>104775</xdr:colOff>
          <xdr:row>206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xmlns="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207</xdr:row>
          <xdr:rowOff>0</xdr:rowOff>
        </xdr:from>
        <xdr:to>
          <xdr:col>2</xdr:col>
          <xdr:colOff>104775</xdr:colOff>
          <xdr:row>208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xmlns="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207</xdr:row>
          <xdr:rowOff>180975</xdr:rowOff>
        </xdr:from>
        <xdr:to>
          <xdr:col>2</xdr:col>
          <xdr:colOff>104775</xdr:colOff>
          <xdr:row>209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xmlns="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207</xdr:row>
          <xdr:rowOff>0</xdr:rowOff>
        </xdr:from>
        <xdr:to>
          <xdr:col>17</xdr:col>
          <xdr:colOff>104775</xdr:colOff>
          <xdr:row>208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xmlns="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211</xdr:row>
          <xdr:rowOff>0</xdr:rowOff>
        </xdr:from>
        <xdr:to>
          <xdr:col>2</xdr:col>
          <xdr:colOff>104775</xdr:colOff>
          <xdr:row>212</xdr:row>
          <xdr:rowOff>28575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xmlns="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211</xdr:row>
          <xdr:rowOff>0</xdr:rowOff>
        </xdr:from>
        <xdr:to>
          <xdr:col>17</xdr:col>
          <xdr:colOff>104775</xdr:colOff>
          <xdr:row>212</xdr:row>
          <xdr:rowOff>28575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xmlns="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135</xdr:row>
          <xdr:rowOff>171450</xdr:rowOff>
        </xdr:from>
        <xdr:to>
          <xdr:col>39</xdr:col>
          <xdr:colOff>104775</xdr:colOff>
          <xdr:row>137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xmlns="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135</xdr:row>
          <xdr:rowOff>171450</xdr:rowOff>
        </xdr:from>
        <xdr:to>
          <xdr:col>18</xdr:col>
          <xdr:colOff>104775</xdr:colOff>
          <xdr:row>137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xmlns="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154</xdr:row>
          <xdr:rowOff>0</xdr:rowOff>
        </xdr:from>
        <xdr:to>
          <xdr:col>34</xdr:col>
          <xdr:colOff>133350</xdr:colOff>
          <xdr:row>155</xdr:row>
          <xdr:rowOff>28575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xmlns="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155</xdr:row>
          <xdr:rowOff>0</xdr:rowOff>
        </xdr:from>
        <xdr:to>
          <xdr:col>34</xdr:col>
          <xdr:colOff>133350</xdr:colOff>
          <xdr:row>156</xdr:row>
          <xdr:rowOff>28575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xmlns="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0</xdr:rowOff>
        </xdr:from>
        <xdr:to>
          <xdr:col>22</xdr:col>
          <xdr:colOff>9525</xdr:colOff>
          <xdr:row>6</xdr:row>
          <xdr:rowOff>19050</xdr:rowOff>
        </xdr:to>
        <xdr:sp macro="" textlink="">
          <xdr:nvSpPr>
            <xdr:cNvPr id="3254" name="TextBox1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xmlns="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22</xdr:col>
          <xdr:colOff>9525</xdr:colOff>
          <xdr:row>7</xdr:row>
          <xdr:rowOff>19050</xdr:rowOff>
        </xdr:to>
        <xdr:sp macro="" textlink="">
          <xdr:nvSpPr>
            <xdr:cNvPr id="3255" name="TextBox2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xmlns="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0</xdr:row>
          <xdr:rowOff>0</xdr:rowOff>
        </xdr:from>
        <xdr:to>
          <xdr:col>9</xdr:col>
          <xdr:colOff>28575</xdr:colOff>
          <xdr:row>1</xdr:row>
          <xdr:rowOff>9525</xdr:rowOff>
        </xdr:to>
        <xdr:sp macro="" textlink="">
          <xdr:nvSpPr>
            <xdr:cNvPr id="3256" name="TextBox3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xmlns="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121</xdr:row>
          <xdr:rowOff>190500</xdr:rowOff>
        </xdr:from>
        <xdr:to>
          <xdr:col>20</xdr:col>
          <xdr:colOff>133350</xdr:colOff>
          <xdr:row>122</xdr:row>
          <xdr:rowOff>171450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xmlns="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120</xdr:row>
          <xdr:rowOff>152400</xdr:rowOff>
        </xdr:from>
        <xdr:to>
          <xdr:col>20</xdr:col>
          <xdr:colOff>133350</xdr:colOff>
          <xdr:row>121</xdr:row>
          <xdr:rowOff>219075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xmlns="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0</xdr:rowOff>
        </xdr:from>
        <xdr:to>
          <xdr:col>22</xdr:col>
          <xdr:colOff>9525</xdr:colOff>
          <xdr:row>8</xdr:row>
          <xdr:rowOff>19050</xdr:rowOff>
        </xdr:to>
        <xdr:sp macro="" textlink="">
          <xdr:nvSpPr>
            <xdr:cNvPr id="3263" name="TextBox4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xmlns="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0</xdr:rowOff>
        </xdr:from>
        <xdr:to>
          <xdr:col>22</xdr:col>
          <xdr:colOff>9525</xdr:colOff>
          <xdr:row>9</xdr:row>
          <xdr:rowOff>19050</xdr:rowOff>
        </xdr:to>
        <xdr:sp macro="" textlink="">
          <xdr:nvSpPr>
            <xdr:cNvPr id="3264" name="TextBox5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xmlns="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0</xdr:rowOff>
        </xdr:from>
        <xdr:to>
          <xdr:col>22</xdr:col>
          <xdr:colOff>9525</xdr:colOff>
          <xdr:row>10</xdr:row>
          <xdr:rowOff>19050</xdr:rowOff>
        </xdr:to>
        <xdr:sp macro="" textlink="">
          <xdr:nvSpPr>
            <xdr:cNvPr id="3265" name="TextBox6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xmlns="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0</xdr:rowOff>
        </xdr:from>
        <xdr:to>
          <xdr:col>22</xdr:col>
          <xdr:colOff>9525</xdr:colOff>
          <xdr:row>11</xdr:row>
          <xdr:rowOff>19050</xdr:rowOff>
        </xdr:to>
        <xdr:sp macro="" textlink="">
          <xdr:nvSpPr>
            <xdr:cNvPr id="3266" name="TextBox7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xmlns="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0</xdr:rowOff>
        </xdr:from>
        <xdr:to>
          <xdr:col>22</xdr:col>
          <xdr:colOff>9525</xdr:colOff>
          <xdr:row>12</xdr:row>
          <xdr:rowOff>19050</xdr:rowOff>
        </xdr:to>
        <xdr:sp macro="" textlink="">
          <xdr:nvSpPr>
            <xdr:cNvPr id="3267" name="TextBox8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xmlns="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0</xdr:rowOff>
        </xdr:from>
        <xdr:to>
          <xdr:col>22</xdr:col>
          <xdr:colOff>9525</xdr:colOff>
          <xdr:row>14</xdr:row>
          <xdr:rowOff>19050</xdr:rowOff>
        </xdr:to>
        <xdr:sp macro="" textlink="">
          <xdr:nvSpPr>
            <xdr:cNvPr id="3268" name="TextBox9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xmlns="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22</xdr:col>
          <xdr:colOff>9525</xdr:colOff>
          <xdr:row>15</xdr:row>
          <xdr:rowOff>19050</xdr:rowOff>
        </xdr:to>
        <xdr:sp macro="" textlink="">
          <xdr:nvSpPr>
            <xdr:cNvPr id="3269" name="TextBox10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xmlns="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22</xdr:col>
          <xdr:colOff>9525</xdr:colOff>
          <xdr:row>16</xdr:row>
          <xdr:rowOff>19050</xdr:rowOff>
        </xdr:to>
        <xdr:sp macro="" textlink="">
          <xdr:nvSpPr>
            <xdr:cNvPr id="3270" name="TextBox11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xmlns="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0</xdr:rowOff>
        </xdr:from>
        <xdr:to>
          <xdr:col>45</xdr:col>
          <xdr:colOff>9525</xdr:colOff>
          <xdr:row>6</xdr:row>
          <xdr:rowOff>19050</xdr:rowOff>
        </xdr:to>
        <xdr:sp macro="" textlink="">
          <xdr:nvSpPr>
            <xdr:cNvPr id="3271" name="TextBox12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xmlns="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0</xdr:rowOff>
        </xdr:from>
        <xdr:to>
          <xdr:col>45</xdr:col>
          <xdr:colOff>9525</xdr:colOff>
          <xdr:row>7</xdr:row>
          <xdr:rowOff>19050</xdr:rowOff>
        </xdr:to>
        <xdr:sp macro="" textlink="">
          <xdr:nvSpPr>
            <xdr:cNvPr id="3272" name="TextBox13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xmlns="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45</xdr:col>
          <xdr:colOff>9525</xdr:colOff>
          <xdr:row>8</xdr:row>
          <xdr:rowOff>19050</xdr:rowOff>
        </xdr:to>
        <xdr:sp macro="" textlink="">
          <xdr:nvSpPr>
            <xdr:cNvPr id="3273" name="TextBox14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xmlns="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</xdr:row>
          <xdr:rowOff>0</xdr:rowOff>
        </xdr:from>
        <xdr:to>
          <xdr:col>45</xdr:col>
          <xdr:colOff>9525</xdr:colOff>
          <xdr:row>9</xdr:row>
          <xdr:rowOff>19050</xdr:rowOff>
        </xdr:to>
        <xdr:sp macro="" textlink="">
          <xdr:nvSpPr>
            <xdr:cNvPr id="3274" name="TextBox15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xmlns="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0</xdr:rowOff>
        </xdr:from>
        <xdr:to>
          <xdr:col>45</xdr:col>
          <xdr:colOff>9525</xdr:colOff>
          <xdr:row>11</xdr:row>
          <xdr:rowOff>19050</xdr:rowOff>
        </xdr:to>
        <xdr:sp macro="" textlink="">
          <xdr:nvSpPr>
            <xdr:cNvPr id="3275" name="TextBox16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xmlns="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0</xdr:rowOff>
        </xdr:from>
        <xdr:to>
          <xdr:col>45</xdr:col>
          <xdr:colOff>9525</xdr:colOff>
          <xdr:row>12</xdr:row>
          <xdr:rowOff>19050</xdr:rowOff>
        </xdr:to>
        <xdr:sp macro="" textlink="">
          <xdr:nvSpPr>
            <xdr:cNvPr id="3276" name="TextBox17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xmlns="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0</xdr:rowOff>
        </xdr:from>
        <xdr:to>
          <xdr:col>45</xdr:col>
          <xdr:colOff>9525</xdr:colOff>
          <xdr:row>13</xdr:row>
          <xdr:rowOff>19050</xdr:rowOff>
        </xdr:to>
        <xdr:sp macro="" textlink="">
          <xdr:nvSpPr>
            <xdr:cNvPr id="3277" name="TextBox18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xmlns="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0</xdr:rowOff>
        </xdr:from>
        <xdr:to>
          <xdr:col>45</xdr:col>
          <xdr:colOff>9525</xdr:colOff>
          <xdr:row>14</xdr:row>
          <xdr:rowOff>19050</xdr:rowOff>
        </xdr:to>
        <xdr:sp macro="" textlink="">
          <xdr:nvSpPr>
            <xdr:cNvPr id="3278" name="TextBox19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xmlns="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0</xdr:rowOff>
        </xdr:from>
        <xdr:to>
          <xdr:col>45</xdr:col>
          <xdr:colOff>9525</xdr:colOff>
          <xdr:row>15</xdr:row>
          <xdr:rowOff>19050</xdr:rowOff>
        </xdr:to>
        <xdr:sp macro="" textlink="">
          <xdr:nvSpPr>
            <xdr:cNvPr id="3279" name="TextBox20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xmlns="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3280" name="TextBox21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xmlns="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0</xdr:rowOff>
        </xdr:from>
        <xdr:to>
          <xdr:col>29</xdr:col>
          <xdr:colOff>161925</xdr:colOff>
          <xdr:row>18</xdr:row>
          <xdr:rowOff>0</xdr:rowOff>
        </xdr:to>
        <xdr:sp macro="" textlink="">
          <xdr:nvSpPr>
            <xdr:cNvPr id="3281" name="TextBox22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xmlns="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16</xdr:row>
          <xdr:rowOff>266700</xdr:rowOff>
        </xdr:from>
        <xdr:to>
          <xdr:col>23</xdr:col>
          <xdr:colOff>9525</xdr:colOff>
          <xdr:row>18</xdr:row>
          <xdr:rowOff>28575</xdr:rowOff>
        </xdr:to>
        <xdr:sp macro="" textlink="">
          <xdr:nvSpPr>
            <xdr:cNvPr id="3282" name="TextBox23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xmlns="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20</xdr:col>
          <xdr:colOff>9525</xdr:colOff>
          <xdr:row>32</xdr:row>
          <xdr:rowOff>9525</xdr:rowOff>
        </xdr:to>
        <xdr:sp macro="" textlink="">
          <xdr:nvSpPr>
            <xdr:cNvPr id="3284" name="TextBox24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xmlns="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20</xdr:col>
          <xdr:colOff>9525</xdr:colOff>
          <xdr:row>33</xdr:row>
          <xdr:rowOff>9525</xdr:rowOff>
        </xdr:to>
        <xdr:sp macro="" textlink="">
          <xdr:nvSpPr>
            <xdr:cNvPr id="3285" name="TextBox25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xmlns="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213</xdr:row>
          <xdr:rowOff>0</xdr:rowOff>
        </xdr:from>
        <xdr:to>
          <xdr:col>44</xdr:col>
          <xdr:colOff>161925</xdr:colOff>
          <xdr:row>213</xdr:row>
          <xdr:rowOff>180975</xdr:rowOff>
        </xdr:to>
        <xdr:sp macro="" textlink="">
          <xdr:nvSpPr>
            <xdr:cNvPr id="3286" name="TextBox26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xmlns="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214</xdr:row>
          <xdr:rowOff>0</xdr:rowOff>
        </xdr:from>
        <xdr:to>
          <xdr:col>44</xdr:col>
          <xdr:colOff>161925</xdr:colOff>
          <xdr:row>215</xdr:row>
          <xdr:rowOff>0</xdr:rowOff>
        </xdr:to>
        <xdr:sp macro="" textlink="">
          <xdr:nvSpPr>
            <xdr:cNvPr id="3287" name="TextBox27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xmlns="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215</xdr:row>
          <xdr:rowOff>0</xdr:rowOff>
        </xdr:from>
        <xdr:to>
          <xdr:col>44</xdr:col>
          <xdr:colOff>161925</xdr:colOff>
          <xdr:row>215</xdr:row>
          <xdr:rowOff>180975</xdr:rowOff>
        </xdr:to>
        <xdr:sp macro="" textlink="">
          <xdr:nvSpPr>
            <xdr:cNvPr id="3288" name="TextBox28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xmlns="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31</xdr:row>
          <xdr:rowOff>0</xdr:rowOff>
        </xdr:from>
        <xdr:to>
          <xdr:col>43</xdr:col>
          <xdr:colOff>28575</xdr:colOff>
          <xdr:row>32</xdr:row>
          <xdr:rowOff>9525</xdr:rowOff>
        </xdr:to>
        <xdr:sp macro="" textlink="">
          <xdr:nvSpPr>
            <xdr:cNvPr id="3289" name="TextBox29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xmlns="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32</xdr:row>
          <xdr:rowOff>0</xdr:rowOff>
        </xdr:from>
        <xdr:to>
          <xdr:col>43</xdr:col>
          <xdr:colOff>28575</xdr:colOff>
          <xdr:row>33</xdr:row>
          <xdr:rowOff>9525</xdr:rowOff>
        </xdr:to>
        <xdr:sp macro="" textlink="">
          <xdr:nvSpPr>
            <xdr:cNvPr id="3290" name="TextBox30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xmlns="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20</xdr:col>
          <xdr:colOff>9525</xdr:colOff>
          <xdr:row>37</xdr:row>
          <xdr:rowOff>19050</xdr:rowOff>
        </xdr:to>
        <xdr:sp macro="" textlink="">
          <xdr:nvSpPr>
            <xdr:cNvPr id="3291" name="TextBox31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xmlns="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55</xdr:row>
          <xdr:rowOff>0</xdr:rowOff>
        </xdr:from>
        <xdr:to>
          <xdr:col>43</xdr:col>
          <xdr:colOff>0</xdr:colOff>
          <xdr:row>56</xdr:row>
          <xdr:rowOff>19050</xdr:rowOff>
        </xdr:to>
        <xdr:sp macro="" textlink="">
          <xdr:nvSpPr>
            <xdr:cNvPr id="3292" name="TextBox32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xmlns="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57</xdr:row>
          <xdr:rowOff>0</xdr:rowOff>
        </xdr:from>
        <xdr:to>
          <xdr:col>43</xdr:col>
          <xdr:colOff>9525</xdr:colOff>
          <xdr:row>58</xdr:row>
          <xdr:rowOff>19050</xdr:rowOff>
        </xdr:to>
        <xdr:sp macro="" textlink="">
          <xdr:nvSpPr>
            <xdr:cNvPr id="3293" name="TextBox33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xmlns="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155</xdr:row>
          <xdr:rowOff>171450</xdr:rowOff>
        </xdr:from>
        <xdr:to>
          <xdr:col>28</xdr:col>
          <xdr:colOff>133350</xdr:colOff>
          <xdr:row>157</xdr:row>
          <xdr:rowOff>9525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xmlns="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154</xdr:row>
          <xdr:rowOff>0</xdr:rowOff>
        </xdr:from>
        <xdr:to>
          <xdr:col>28</xdr:col>
          <xdr:colOff>133350</xdr:colOff>
          <xdr:row>155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xmlns="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176</xdr:row>
          <xdr:rowOff>38100</xdr:rowOff>
        </xdr:from>
        <xdr:to>
          <xdr:col>11</xdr:col>
          <xdr:colOff>142875</xdr:colOff>
          <xdr:row>177</xdr:row>
          <xdr:rowOff>28575</xdr:rowOff>
        </xdr:to>
        <xdr:sp macro="" textlink="">
          <xdr:nvSpPr>
            <xdr:cNvPr id="3296" name="TextBox3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xmlns="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177</xdr:row>
          <xdr:rowOff>38100</xdr:rowOff>
        </xdr:from>
        <xdr:to>
          <xdr:col>11</xdr:col>
          <xdr:colOff>142875</xdr:colOff>
          <xdr:row>178</xdr:row>
          <xdr:rowOff>28575</xdr:rowOff>
        </xdr:to>
        <xdr:sp macro="" textlink="">
          <xdr:nvSpPr>
            <xdr:cNvPr id="3297" name="TextBox3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xmlns="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178</xdr:row>
          <xdr:rowOff>38100</xdr:rowOff>
        </xdr:from>
        <xdr:to>
          <xdr:col>11</xdr:col>
          <xdr:colOff>142875</xdr:colOff>
          <xdr:row>179</xdr:row>
          <xdr:rowOff>28575</xdr:rowOff>
        </xdr:to>
        <xdr:sp macro="" textlink="">
          <xdr:nvSpPr>
            <xdr:cNvPr id="3298" name="TextBox3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xmlns="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189</xdr:row>
          <xdr:rowOff>180975</xdr:rowOff>
        </xdr:from>
        <xdr:to>
          <xdr:col>28</xdr:col>
          <xdr:colOff>104775</xdr:colOff>
          <xdr:row>191</xdr:row>
          <xdr:rowOff>19050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xmlns="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133350</xdr:colOff>
      <xdr:row>75</xdr:row>
      <xdr:rowOff>133350</xdr:rowOff>
    </xdr:from>
    <xdr:to>
      <xdr:col>40</xdr:col>
      <xdr:colOff>10050</xdr:colOff>
      <xdr:row>76</xdr:row>
      <xdr:rowOff>152400</xdr:rowOff>
    </xdr:to>
    <xdr:sp macro="" textlink="">
      <xdr:nvSpPr>
        <xdr:cNvPr id="39" name="Ovál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48450" y="13982700"/>
          <a:ext cx="21960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7</xdr:col>
      <xdr:colOff>19050</xdr:colOff>
      <xdr:row>79</xdr:row>
      <xdr:rowOff>47625</xdr:rowOff>
    </xdr:from>
    <xdr:to>
      <xdr:col>12</xdr:col>
      <xdr:colOff>114300</xdr:colOff>
      <xdr:row>80</xdr:row>
      <xdr:rowOff>161926</xdr:rowOff>
    </xdr:to>
    <xdr:pic>
      <xdr:nvPicPr>
        <xdr:cNvPr id="269" name="Obrázok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16125"/>
          <a:ext cx="952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57150</xdr:colOff>
      <xdr:row>79</xdr:row>
      <xdr:rowOff>28575</xdr:rowOff>
    </xdr:from>
    <xdr:to>
      <xdr:col>43</xdr:col>
      <xdr:colOff>114300</xdr:colOff>
      <xdr:row>80</xdr:row>
      <xdr:rowOff>142876</xdr:rowOff>
    </xdr:to>
    <xdr:pic>
      <xdr:nvPicPr>
        <xdr:cNvPr id="270" name="Obrázok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4506575"/>
          <a:ext cx="9144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161925</xdr:rowOff>
        </xdr:from>
        <xdr:to>
          <xdr:col>2</xdr:col>
          <xdr:colOff>133350</xdr:colOff>
          <xdr:row>81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xmlns="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79</xdr:row>
          <xdr:rowOff>180975</xdr:rowOff>
        </xdr:from>
        <xdr:to>
          <xdr:col>29</xdr:col>
          <xdr:colOff>19050</xdr:colOff>
          <xdr:row>81</xdr:row>
          <xdr:rowOff>9525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xmlns="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133350</xdr:colOff>
      <xdr:row>86</xdr:row>
      <xdr:rowOff>19050</xdr:rowOff>
    </xdr:from>
    <xdr:to>
      <xdr:col>18</xdr:col>
      <xdr:colOff>149842</xdr:colOff>
      <xdr:row>87</xdr:row>
      <xdr:rowOff>132225</xdr:rowOff>
    </xdr:to>
    <xdr:pic>
      <xdr:nvPicPr>
        <xdr:cNvPr id="274" name="Obrázok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5373350"/>
          <a:ext cx="2073892" cy="3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89</xdr:row>
      <xdr:rowOff>38100</xdr:rowOff>
    </xdr:from>
    <xdr:to>
      <xdr:col>13</xdr:col>
      <xdr:colOff>88779</xdr:colOff>
      <xdr:row>90</xdr:row>
      <xdr:rowOff>151275</xdr:rowOff>
    </xdr:to>
    <xdr:pic>
      <xdr:nvPicPr>
        <xdr:cNvPr id="276" name="Obrázok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5830550"/>
          <a:ext cx="1165104" cy="3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38100</xdr:colOff>
      <xdr:row>89</xdr:row>
      <xdr:rowOff>47625</xdr:rowOff>
    </xdr:from>
    <xdr:to>
      <xdr:col>43</xdr:col>
      <xdr:colOff>129692</xdr:colOff>
      <xdr:row>90</xdr:row>
      <xdr:rowOff>160800</xdr:rowOff>
    </xdr:to>
    <xdr:pic>
      <xdr:nvPicPr>
        <xdr:cNvPr id="277" name="Obrázok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5840075"/>
          <a:ext cx="1120292" cy="3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152401</xdr:colOff>
      <xdr:row>92</xdr:row>
      <xdr:rowOff>38100</xdr:rowOff>
    </xdr:from>
    <xdr:to>
      <xdr:col>18</xdr:col>
      <xdr:colOff>127846</xdr:colOff>
      <xdr:row>93</xdr:row>
      <xdr:rowOff>151275</xdr:rowOff>
    </xdr:to>
    <xdr:pic>
      <xdr:nvPicPr>
        <xdr:cNvPr id="278" name="Obrázok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6268700"/>
          <a:ext cx="2032845" cy="3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9525</xdr:colOff>
      <xdr:row>86</xdr:row>
      <xdr:rowOff>38100</xdr:rowOff>
    </xdr:from>
    <xdr:to>
      <xdr:col>42</xdr:col>
      <xdr:colOff>144525</xdr:colOff>
      <xdr:row>87</xdr:row>
      <xdr:rowOff>151275</xdr:rowOff>
    </xdr:to>
    <xdr:pic>
      <xdr:nvPicPr>
        <xdr:cNvPr id="279" name="Obrázok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5392400"/>
          <a:ext cx="2192400" cy="3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180975</xdr:rowOff>
        </xdr:from>
        <xdr:to>
          <xdr:col>2</xdr:col>
          <xdr:colOff>142875</xdr:colOff>
          <xdr:row>88</xdr:row>
          <xdr:rowOff>9525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xmlns="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86</xdr:row>
          <xdr:rowOff>161925</xdr:rowOff>
        </xdr:from>
        <xdr:to>
          <xdr:col>25</xdr:col>
          <xdr:colOff>95250</xdr:colOff>
          <xdr:row>87</xdr:row>
          <xdr:rowOff>180975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xmlns="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161925</xdr:rowOff>
        </xdr:from>
        <xdr:to>
          <xdr:col>2</xdr:col>
          <xdr:colOff>133350</xdr:colOff>
          <xdr:row>90</xdr:row>
          <xdr:rowOff>180975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xmlns="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89</xdr:row>
          <xdr:rowOff>171450</xdr:rowOff>
        </xdr:from>
        <xdr:to>
          <xdr:col>29</xdr:col>
          <xdr:colOff>47625</xdr:colOff>
          <xdr:row>91</xdr:row>
          <xdr:rowOff>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xmlns="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161925</xdr:rowOff>
        </xdr:from>
        <xdr:to>
          <xdr:col>2</xdr:col>
          <xdr:colOff>142875</xdr:colOff>
          <xdr:row>93</xdr:row>
          <xdr:rowOff>180975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xmlns="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94132</xdr:colOff>
      <xdr:row>24</xdr:row>
      <xdr:rowOff>10645</xdr:rowOff>
    </xdr:from>
    <xdr:to>
      <xdr:col>20</xdr:col>
      <xdr:colOff>2243</xdr:colOff>
      <xdr:row>26</xdr:row>
      <xdr:rowOff>79929</xdr:rowOff>
    </xdr:to>
    <xdr:pic>
      <xdr:nvPicPr>
        <xdr:cNvPr id="280" name="Obrázok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838" y="4661086"/>
          <a:ext cx="1925170" cy="44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7004</xdr:colOff>
      <xdr:row>24</xdr:row>
      <xdr:rowOff>49867</xdr:rowOff>
    </xdr:from>
    <xdr:to>
      <xdr:col>45</xdr:col>
      <xdr:colOff>157059</xdr:colOff>
      <xdr:row>28</xdr:row>
      <xdr:rowOff>1984</xdr:rowOff>
    </xdr:to>
    <xdr:pic>
      <xdr:nvPicPr>
        <xdr:cNvPr id="281" name="Obrázok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386" y="4700308"/>
          <a:ext cx="3175644" cy="70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28295</xdr:colOff>
      <xdr:row>18</xdr:row>
      <xdr:rowOff>73119</xdr:rowOff>
    </xdr:from>
    <xdr:to>
      <xdr:col>45</xdr:col>
      <xdr:colOff>136084</xdr:colOff>
      <xdr:row>23</xdr:row>
      <xdr:rowOff>86842</xdr:rowOff>
    </xdr:to>
    <xdr:pic>
      <xdr:nvPicPr>
        <xdr:cNvPr id="283" name="Obrázok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119" y="3588965"/>
          <a:ext cx="2292936" cy="95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180975</xdr:rowOff>
        </xdr:from>
        <xdr:to>
          <xdr:col>3</xdr:col>
          <xdr:colOff>104775</xdr:colOff>
          <xdr:row>25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xmlns="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171450</xdr:rowOff>
        </xdr:from>
        <xdr:to>
          <xdr:col>3</xdr:col>
          <xdr:colOff>104775</xdr:colOff>
          <xdr:row>28</xdr:row>
          <xdr:rowOff>9525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xmlns="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95250</xdr:colOff>
      <xdr:row>96</xdr:row>
      <xdr:rowOff>171450</xdr:rowOff>
    </xdr:from>
    <xdr:to>
      <xdr:col>11</xdr:col>
      <xdr:colOff>161925</xdr:colOff>
      <xdr:row>98</xdr:row>
      <xdr:rowOff>28574</xdr:rowOff>
    </xdr:to>
    <xdr:pic>
      <xdr:nvPicPr>
        <xdr:cNvPr id="284" name="Obrázok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983200"/>
          <a:ext cx="5810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</xdr:colOff>
      <xdr:row>96</xdr:row>
      <xdr:rowOff>171450</xdr:rowOff>
    </xdr:from>
    <xdr:to>
      <xdr:col>18</xdr:col>
      <xdr:colOff>133350</xdr:colOff>
      <xdr:row>98</xdr:row>
      <xdr:rowOff>47624</xdr:rowOff>
    </xdr:to>
    <xdr:pic>
      <xdr:nvPicPr>
        <xdr:cNvPr id="286" name="Obrázok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7983200"/>
          <a:ext cx="5905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161925</xdr:colOff>
      <xdr:row>96</xdr:row>
      <xdr:rowOff>180975</xdr:rowOff>
    </xdr:from>
    <xdr:to>
      <xdr:col>25</xdr:col>
      <xdr:colOff>47625</xdr:colOff>
      <xdr:row>98</xdr:row>
      <xdr:rowOff>57149</xdr:rowOff>
    </xdr:to>
    <xdr:pic>
      <xdr:nvPicPr>
        <xdr:cNvPr id="288" name="Obrázok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7992725"/>
          <a:ext cx="571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97</xdr:row>
          <xdr:rowOff>19050</xdr:rowOff>
        </xdr:from>
        <xdr:to>
          <xdr:col>27</xdr:col>
          <xdr:colOff>133350</xdr:colOff>
          <xdr:row>98</xdr:row>
          <xdr:rowOff>47625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xmlns="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45213</xdr:colOff>
      <xdr:row>97</xdr:row>
      <xdr:rowOff>51242</xdr:rowOff>
    </xdr:from>
    <xdr:to>
      <xdr:col>31</xdr:col>
      <xdr:colOff>18085</xdr:colOff>
      <xdr:row>98</xdr:row>
      <xdr:rowOff>48228</xdr:rowOff>
    </xdr:to>
    <xdr:pic>
      <xdr:nvPicPr>
        <xdr:cNvPr id="290" name="Obrázok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7" t="21877" r="8208" b="10170"/>
        <a:stretch/>
      </xdr:blipFill>
      <xdr:spPr bwMode="auto">
        <a:xfrm>
          <a:off x="4855941" y="18010087"/>
          <a:ext cx="488307" cy="1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101</xdr:row>
          <xdr:rowOff>19050</xdr:rowOff>
        </xdr:from>
        <xdr:to>
          <xdr:col>27</xdr:col>
          <xdr:colOff>142875</xdr:colOff>
          <xdr:row>102</xdr:row>
          <xdr:rowOff>47625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xmlns="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114300</xdr:colOff>
      <xdr:row>101</xdr:row>
      <xdr:rowOff>0</xdr:rowOff>
    </xdr:from>
    <xdr:to>
      <xdr:col>12</xdr:col>
      <xdr:colOff>28575</xdr:colOff>
      <xdr:row>101</xdr:row>
      <xdr:rowOff>180975</xdr:rowOff>
    </xdr:to>
    <xdr:pic>
      <xdr:nvPicPr>
        <xdr:cNvPr id="292" name="Obrázok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8764250"/>
          <a:ext cx="600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47625</xdr:colOff>
      <xdr:row>100</xdr:row>
      <xdr:rowOff>161925</xdr:rowOff>
    </xdr:from>
    <xdr:to>
      <xdr:col>18</xdr:col>
      <xdr:colOff>123825</xdr:colOff>
      <xdr:row>101</xdr:row>
      <xdr:rowOff>180855</xdr:rowOff>
    </xdr:to>
    <xdr:pic>
      <xdr:nvPicPr>
        <xdr:cNvPr id="293" name="Obrázok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8735675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101</xdr:row>
      <xdr:rowOff>19050</xdr:rowOff>
    </xdr:from>
    <xdr:to>
      <xdr:col>25</xdr:col>
      <xdr:colOff>38100</xdr:colOff>
      <xdr:row>102</xdr:row>
      <xdr:rowOff>28574</xdr:rowOff>
    </xdr:to>
    <xdr:pic>
      <xdr:nvPicPr>
        <xdr:cNvPr id="295" name="Obrázok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8783300"/>
          <a:ext cx="600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133350</xdr:colOff>
      <xdr:row>101</xdr:row>
      <xdr:rowOff>28576</xdr:rowOff>
    </xdr:from>
    <xdr:to>
      <xdr:col>31</xdr:col>
      <xdr:colOff>47181</xdr:colOff>
      <xdr:row>102</xdr:row>
      <xdr:rowOff>39675</xdr:rowOff>
    </xdr:to>
    <xdr:pic>
      <xdr:nvPicPr>
        <xdr:cNvPr id="296" name="Obrázok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8811876"/>
          <a:ext cx="599631" cy="2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66675</xdr:colOff>
      <xdr:row>101</xdr:row>
      <xdr:rowOff>47625</xdr:rowOff>
    </xdr:from>
    <xdr:to>
      <xdr:col>41</xdr:col>
      <xdr:colOff>123825</xdr:colOff>
      <xdr:row>103</xdr:row>
      <xdr:rowOff>138590</xdr:rowOff>
    </xdr:to>
    <xdr:pic>
      <xdr:nvPicPr>
        <xdr:cNvPr id="298" name="Obrázok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8811875"/>
          <a:ext cx="1085850" cy="471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101</xdr:row>
          <xdr:rowOff>19050</xdr:rowOff>
        </xdr:from>
        <xdr:to>
          <xdr:col>35</xdr:col>
          <xdr:colOff>161925</xdr:colOff>
          <xdr:row>102</xdr:row>
          <xdr:rowOff>47625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xmlns="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98</xdr:row>
          <xdr:rowOff>95250</xdr:rowOff>
        </xdr:from>
        <xdr:to>
          <xdr:col>32</xdr:col>
          <xdr:colOff>66675</xdr:colOff>
          <xdr:row>99</xdr:row>
          <xdr:rowOff>152400</xdr:rowOff>
        </xdr:to>
        <xdr:sp macro="" textlink="">
          <xdr:nvSpPr>
            <xdr:cNvPr id="3330" name="TextBox37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xmlns="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102</xdr:row>
          <xdr:rowOff>85725</xdr:rowOff>
        </xdr:from>
        <xdr:to>
          <xdr:col>32</xdr:col>
          <xdr:colOff>47625</xdr:colOff>
          <xdr:row>103</xdr:row>
          <xdr:rowOff>152400</xdr:rowOff>
        </xdr:to>
        <xdr:sp macro="" textlink="">
          <xdr:nvSpPr>
            <xdr:cNvPr id="3331" name="TextBox38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xmlns="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102</xdr:row>
          <xdr:rowOff>66675</xdr:rowOff>
        </xdr:from>
        <xdr:to>
          <xdr:col>45</xdr:col>
          <xdr:colOff>133350</xdr:colOff>
          <xdr:row>103</xdr:row>
          <xdr:rowOff>133350</xdr:rowOff>
        </xdr:to>
        <xdr:sp macro="" textlink="">
          <xdr:nvSpPr>
            <xdr:cNvPr id="3332" name="TextBox39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xmlns="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7004</xdr:colOff>
      <xdr:row>23</xdr:row>
      <xdr:rowOff>182095</xdr:rowOff>
    </xdr:from>
    <xdr:to>
      <xdr:col>14</xdr:col>
      <xdr:colOff>154081</xdr:colOff>
      <xdr:row>25</xdr:row>
      <xdr:rowOff>21011</xdr:rowOff>
    </xdr:to>
    <xdr:sp macro="" textlink="">
      <xdr:nvSpPr>
        <xdr:cNvPr id="3343" name="Text Box 27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11269" y="4643437"/>
          <a:ext cx="1996047" cy="217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B203 R (Systémová šírka 203mm)</a:t>
          </a:r>
        </a:p>
      </xdr:txBody>
    </xdr:sp>
    <xdr:clientData/>
  </xdr:twoCellAnchor>
  <xdr:twoCellAnchor editAs="oneCell">
    <xdr:from>
      <xdr:col>42</xdr:col>
      <xdr:colOff>69276</xdr:colOff>
      <xdr:row>148</xdr:row>
      <xdr:rowOff>8660</xdr:rowOff>
    </xdr:from>
    <xdr:to>
      <xdr:col>43</xdr:col>
      <xdr:colOff>138550</xdr:colOff>
      <xdr:row>149</xdr:row>
      <xdr:rowOff>181845</xdr:rowOff>
    </xdr:to>
    <xdr:pic>
      <xdr:nvPicPr>
        <xdr:cNvPr id="285" name="Obrázok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912" y="25016115"/>
          <a:ext cx="242456" cy="363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148</xdr:row>
          <xdr:rowOff>9525</xdr:rowOff>
        </xdr:from>
        <xdr:to>
          <xdr:col>42</xdr:col>
          <xdr:colOff>104775</xdr:colOff>
          <xdr:row>149</xdr:row>
          <xdr:rowOff>38100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xmlns="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82</xdr:row>
          <xdr:rowOff>152400</xdr:rowOff>
        </xdr:from>
        <xdr:to>
          <xdr:col>15</xdr:col>
          <xdr:colOff>95250</xdr:colOff>
          <xdr:row>83</xdr:row>
          <xdr:rowOff>190500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xmlns="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81</xdr:row>
          <xdr:rowOff>47625</xdr:rowOff>
        </xdr:from>
        <xdr:to>
          <xdr:col>15</xdr:col>
          <xdr:colOff>95250</xdr:colOff>
          <xdr:row>83</xdr:row>
          <xdr:rowOff>28575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xmlns="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82</xdr:row>
          <xdr:rowOff>152400</xdr:rowOff>
        </xdr:from>
        <xdr:to>
          <xdr:col>29</xdr:col>
          <xdr:colOff>76200</xdr:colOff>
          <xdr:row>83</xdr:row>
          <xdr:rowOff>190500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xmlns="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81</xdr:row>
          <xdr:rowOff>9525</xdr:rowOff>
        </xdr:from>
        <xdr:to>
          <xdr:col>29</xdr:col>
          <xdr:colOff>76200</xdr:colOff>
          <xdr:row>82</xdr:row>
          <xdr:rowOff>200025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xmlns="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83</xdr:row>
          <xdr:rowOff>0</xdr:rowOff>
        </xdr:from>
        <xdr:to>
          <xdr:col>43</xdr:col>
          <xdr:colOff>85725</xdr:colOff>
          <xdr:row>84</xdr:row>
          <xdr:rowOff>47625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xmlns="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82</xdr:row>
          <xdr:rowOff>9525</xdr:rowOff>
        </xdr:from>
        <xdr:to>
          <xdr:col>43</xdr:col>
          <xdr:colOff>76200</xdr:colOff>
          <xdr:row>83</xdr:row>
          <xdr:rowOff>47625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xmlns="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25977</xdr:colOff>
      <xdr:row>83</xdr:row>
      <xdr:rowOff>17318</xdr:rowOff>
    </xdr:from>
    <xdr:to>
      <xdr:col>13</xdr:col>
      <xdr:colOff>116565</xdr:colOff>
      <xdr:row>84</xdr:row>
      <xdr:rowOff>6818</xdr:rowOff>
    </xdr:to>
    <xdr:pic>
      <xdr:nvPicPr>
        <xdr:cNvPr id="291" name="Obrázok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/>
        <a:stretch/>
      </xdr:blipFill>
      <xdr:spPr bwMode="auto">
        <a:xfrm>
          <a:off x="1214937" y="14701138"/>
          <a:ext cx="1109696" cy="179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34636</xdr:colOff>
      <xdr:row>82</xdr:row>
      <xdr:rowOff>34635</xdr:rowOff>
    </xdr:from>
    <xdr:to>
      <xdr:col>13</xdr:col>
      <xdr:colOff>140345</xdr:colOff>
      <xdr:row>82</xdr:row>
      <xdr:rowOff>192015</xdr:rowOff>
    </xdr:to>
    <xdr:pic>
      <xdr:nvPicPr>
        <xdr:cNvPr id="294" name="Obrázok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909" y="14599226"/>
          <a:ext cx="1144800" cy="15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82</xdr:row>
      <xdr:rowOff>181771</xdr:rowOff>
    </xdr:from>
    <xdr:to>
      <xdr:col>27</xdr:col>
      <xdr:colOff>90588</xdr:colOff>
      <xdr:row>83</xdr:row>
      <xdr:rowOff>163464</xdr:rowOff>
    </xdr:to>
    <xdr:pic>
      <xdr:nvPicPr>
        <xdr:cNvPr id="297" name="Obrázok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/>
        <a:stretch/>
      </xdr:blipFill>
      <xdr:spPr bwMode="auto">
        <a:xfrm>
          <a:off x="3607008" y="14746433"/>
          <a:ext cx="1121162" cy="1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8659</xdr:colOff>
      <xdr:row>82</xdr:row>
      <xdr:rowOff>0</xdr:rowOff>
    </xdr:from>
    <xdr:to>
      <xdr:col>27</xdr:col>
      <xdr:colOff>114368</xdr:colOff>
      <xdr:row>82</xdr:row>
      <xdr:rowOff>157380</xdr:rowOff>
    </xdr:to>
    <xdr:pic>
      <xdr:nvPicPr>
        <xdr:cNvPr id="299" name="Obrázok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5667" y="14564662"/>
          <a:ext cx="1136283" cy="15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24930</xdr:colOff>
      <xdr:row>82</xdr:row>
      <xdr:rowOff>37418</xdr:rowOff>
    </xdr:from>
    <xdr:to>
      <xdr:col>41</xdr:col>
      <xdr:colOff>98951</xdr:colOff>
      <xdr:row>83</xdr:row>
      <xdr:rowOff>12669</xdr:rowOff>
    </xdr:to>
    <xdr:pic>
      <xdr:nvPicPr>
        <xdr:cNvPr id="300" name="Obrázok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746" y="14641259"/>
          <a:ext cx="1096046" cy="17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17661</xdr:colOff>
      <xdr:row>83</xdr:row>
      <xdr:rowOff>36533</xdr:rowOff>
    </xdr:from>
    <xdr:to>
      <xdr:col>41</xdr:col>
      <xdr:colOff>95821</xdr:colOff>
      <xdr:row>84</xdr:row>
      <xdr:rowOff>23616</xdr:rowOff>
    </xdr:to>
    <xdr:pic>
      <xdr:nvPicPr>
        <xdr:cNvPr id="301" name="Obrázok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477" y="14841998"/>
          <a:ext cx="1100185" cy="17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126</xdr:row>
          <xdr:rowOff>180975</xdr:rowOff>
        </xdr:from>
        <xdr:to>
          <xdr:col>9</xdr:col>
          <xdr:colOff>161925</xdr:colOff>
          <xdr:row>127</xdr:row>
          <xdr:rowOff>171450</xdr:rowOff>
        </xdr:to>
        <xdr:sp macro="" textlink="">
          <xdr:nvSpPr>
            <xdr:cNvPr id="3345" name="TextBox40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xmlns="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126</xdr:row>
          <xdr:rowOff>171450</xdr:rowOff>
        </xdr:from>
        <xdr:to>
          <xdr:col>23</xdr:col>
          <xdr:colOff>57150</xdr:colOff>
          <xdr:row>127</xdr:row>
          <xdr:rowOff>171450</xdr:rowOff>
        </xdr:to>
        <xdr:sp macro="" textlink="">
          <xdr:nvSpPr>
            <xdr:cNvPr id="3346" name="TextBox41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xmlns="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29309</xdr:colOff>
      <xdr:row>55</xdr:row>
      <xdr:rowOff>21981</xdr:rowOff>
    </xdr:from>
    <xdr:to>
      <xdr:col>6</xdr:col>
      <xdr:colOff>59840</xdr:colOff>
      <xdr:row>56</xdr:row>
      <xdr:rowOff>47481</xdr:rowOff>
    </xdr:to>
    <xdr:pic>
      <xdr:nvPicPr>
        <xdr:cNvPr id="304" name="Obrázok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7" y="10506808"/>
          <a:ext cx="704608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57149</xdr:colOff>
      <xdr:row>63</xdr:row>
      <xdr:rowOff>76199</xdr:rowOff>
    </xdr:to>
    <xdr:sp macro="" textlink="">
      <xdr:nvSpPr>
        <xdr:cNvPr id="13" name="Obdélník 12"/>
        <xdr:cNvSpPr/>
      </xdr:nvSpPr>
      <xdr:spPr>
        <a:xfrm>
          <a:off x="0" y="0"/>
          <a:ext cx="10353674" cy="120967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561975</xdr:colOff>
      <xdr:row>9</xdr:row>
      <xdr:rowOff>85725</xdr:rowOff>
    </xdr:to>
    <xdr:pic>
      <xdr:nvPicPr>
        <xdr:cNvPr id="2" name="Obrázok 1" descr="C:\Users\GRAFIK\Desktop\nova_hlavicka_cenniky_twd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0"/>
          <a:ext cx="78105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104775</xdr:colOff>
      <xdr:row>17</xdr:row>
      <xdr:rowOff>142875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0"/>
          <a:ext cx="1704975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400050</xdr:colOff>
      <xdr:row>10</xdr:row>
      <xdr:rowOff>0</xdr:rowOff>
    </xdr:from>
    <xdr:to>
      <xdr:col>10</xdr:col>
      <xdr:colOff>600075</xdr:colOff>
      <xdr:row>17</xdr:row>
      <xdr:rowOff>142875</xdr:rowOff>
    </xdr:to>
    <xdr:pic>
      <xdr:nvPicPr>
        <xdr:cNvPr id="4" name="Obrázok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1905000"/>
          <a:ext cx="1419225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85725</xdr:colOff>
      <xdr:row>10</xdr:row>
      <xdr:rowOff>28575</xdr:rowOff>
    </xdr:from>
    <xdr:to>
      <xdr:col>4</xdr:col>
      <xdr:colOff>190500</xdr:colOff>
      <xdr:row>17</xdr:row>
      <xdr:rowOff>142875</xdr:rowOff>
    </xdr:to>
    <xdr:pic>
      <xdr:nvPicPr>
        <xdr:cNvPr id="5" name="Obrázok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85925" y="1933575"/>
          <a:ext cx="1638300" cy="1447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247650</xdr:colOff>
      <xdr:row>10</xdr:row>
      <xdr:rowOff>19050</xdr:rowOff>
    </xdr:from>
    <xdr:to>
      <xdr:col>8</xdr:col>
      <xdr:colOff>371475</xdr:colOff>
      <xdr:row>17</xdr:row>
      <xdr:rowOff>152400</xdr:rowOff>
    </xdr:to>
    <xdr:pic>
      <xdr:nvPicPr>
        <xdr:cNvPr id="6" name="Obrázok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0" y="1924050"/>
          <a:ext cx="1543050" cy="1466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180975</xdr:colOff>
      <xdr:row>10</xdr:row>
      <xdr:rowOff>38100</xdr:rowOff>
    </xdr:from>
    <xdr:to>
      <xdr:col>6</xdr:col>
      <xdr:colOff>247650</xdr:colOff>
      <xdr:row>17</xdr:row>
      <xdr:rowOff>171450</xdr:rowOff>
    </xdr:to>
    <xdr:pic>
      <xdr:nvPicPr>
        <xdr:cNvPr id="7" name="Obrázok 10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14700" y="1943100"/>
          <a:ext cx="1543050" cy="1466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200025</xdr:colOff>
      <xdr:row>19</xdr:row>
      <xdr:rowOff>9525</xdr:rowOff>
    </xdr:from>
    <xdr:to>
      <xdr:col>9</xdr:col>
      <xdr:colOff>771525</xdr:colOff>
      <xdr:row>20</xdr:row>
      <xdr:rowOff>104775</xdr:rowOff>
    </xdr:to>
    <xdr:pic>
      <xdr:nvPicPr>
        <xdr:cNvPr id="8" name="Picture 2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contrast="82000"/>
          <a:grayscl/>
        </a:blip>
        <a:srcRect/>
        <a:stretch>
          <a:fillRect/>
        </a:stretch>
      </xdr:blipFill>
      <xdr:spPr bwMode="auto">
        <a:xfrm>
          <a:off x="5619750" y="3629025"/>
          <a:ext cx="162877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447675</xdr:colOff>
      <xdr:row>48</xdr:row>
      <xdr:rowOff>9525</xdr:rowOff>
    </xdr:from>
    <xdr:to>
      <xdr:col>10</xdr:col>
      <xdr:colOff>247650</xdr:colOff>
      <xdr:row>57</xdr:row>
      <xdr:rowOff>0</xdr:rowOff>
    </xdr:to>
    <xdr:pic>
      <xdr:nvPicPr>
        <xdr:cNvPr id="9" name="Obrázok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67400" y="9172575"/>
          <a:ext cx="1628775" cy="1704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476250</xdr:colOff>
      <xdr:row>48</xdr:row>
      <xdr:rowOff>9525</xdr:rowOff>
    </xdr:from>
    <xdr:to>
      <xdr:col>4</xdr:col>
      <xdr:colOff>561975</xdr:colOff>
      <xdr:row>56</xdr:row>
      <xdr:rowOff>171450</xdr:rowOff>
    </xdr:to>
    <xdr:pic>
      <xdr:nvPicPr>
        <xdr:cNvPr id="10" name="Obrázok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76450" y="9172575"/>
          <a:ext cx="1619250" cy="1685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85725</xdr:colOff>
      <xdr:row>48</xdr:row>
      <xdr:rowOff>9525</xdr:rowOff>
    </xdr:from>
    <xdr:to>
      <xdr:col>7</xdr:col>
      <xdr:colOff>85725</xdr:colOff>
      <xdr:row>56</xdr:row>
      <xdr:rowOff>133350</xdr:rowOff>
    </xdr:to>
    <xdr:pic>
      <xdr:nvPicPr>
        <xdr:cNvPr id="11" name="Obrázok 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19550" y="9172575"/>
          <a:ext cx="1485900" cy="1647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2</xdr:col>
      <xdr:colOff>161925</xdr:colOff>
      <xdr:row>56</xdr:row>
      <xdr:rowOff>142875</xdr:rowOff>
    </xdr:to>
    <xdr:pic>
      <xdr:nvPicPr>
        <xdr:cNvPr id="12" name="Obrázok 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163050"/>
          <a:ext cx="1762125" cy="1666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2.xml"/><Relationship Id="rId21" Type="http://schemas.openxmlformats.org/officeDocument/2006/relationships/control" Target="../activeX/activeX10.xml"/><Relationship Id="rId42" Type="http://schemas.openxmlformats.org/officeDocument/2006/relationships/control" Target="../activeX/activeX28.xml"/><Relationship Id="rId63" Type="http://schemas.openxmlformats.org/officeDocument/2006/relationships/control" Target="../activeX/activeX39.xml"/><Relationship Id="rId84" Type="http://schemas.openxmlformats.org/officeDocument/2006/relationships/ctrlProp" Target="../ctrlProps/ctrlProp19.xml"/><Relationship Id="rId138" Type="http://schemas.openxmlformats.org/officeDocument/2006/relationships/ctrlProp" Target="../ctrlProps/ctrlProp73.xml"/><Relationship Id="rId159" Type="http://schemas.openxmlformats.org/officeDocument/2006/relationships/ctrlProp" Target="../ctrlProps/ctrlProp94.xml"/><Relationship Id="rId170" Type="http://schemas.openxmlformats.org/officeDocument/2006/relationships/ctrlProp" Target="../ctrlProps/ctrlProp105.xml"/><Relationship Id="rId191" Type="http://schemas.openxmlformats.org/officeDocument/2006/relationships/ctrlProp" Target="../ctrlProps/ctrlProp126.xml"/><Relationship Id="rId205" Type="http://schemas.openxmlformats.org/officeDocument/2006/relationships/ctrlProp" Target="../ctrlProps/ctrlProp140.xml"/><Relationship Id="rId226" Type="http://schemas.openxmlformats.org/officeDocument/2006/relationships/ctrlProp" Target="../ctrlProps/ctrlProp161.xml"/><Relationship Id="rId107" Type="http://schemas.openxmlformats.org/officeDocument/2006/relationships/ctrlProp" Target="../ctrlProps/ctrlProp42.xml"/><Relationship Id="rId11" Type="http://schemas.openxmlformats.org/officeDocument/2006/relationships/image" Target="../media/image4.emf"/><Relationship Id="rId32" Type="http://schemas.openxmlformats.org/officeDocument/2006/relationships/control" Target="../activeX/activeX20.xml"/><Relationship Id="rId53" Type="http://schemas.openxmlformats.org/officeDocument/2006/relationships/image" Target="../media/image17.emf"/><Relationship Id="rId74" Type="http://schemas.openxmlformats.org/officeDocument/2006/relationships/ctrlProp" Target="../ctrlProps/ctrlProp9.xml"/><Relationship Id="rId128" Type="http://schemas.openxmlformats.org/officeDocument/2006/relationships/ctrlProp" Target="../ctrlProps/ctrlProp63.xml"/><Relationship Id="rId149" Type="http://schemas.openxmlformats.org/officeDocument/2006/relationships/ctrlProp" Target="../ctrlProps/ctrlProp84.xml"/><Relationship Id="rId5" Type="http://schemas.openxmlformats.org/officeDocument/2006/relationships/image" Target="../media/image1.emf"/><Relationship Id="rId95" Type="http://schemas.openxmlformats.org/officeDocument/2006/relationships/ctrlProp" Target="../ctrlProps/ctrlProp30.xml"/><Relationship Id="rId160" Type="http://schemas.openxmlformats.org/officeDocument/2006/relationships/ctrlProp" Target="../ctrlProps/ctrlProp95.xml"/><Relationship Id="rId181" Type="http://schemas.openxmlformats.org/officeDocument/2006/relationships/ctrlProp" Target="../ctrlProps/ctrlProp116.xml"/><Relationship Id="rId216" Type="http://schemas.openxmlformats.org/officeDocument/2006/relationships/ctrlProp" Target="../ctrlProps/ctrlProp151.xml"/><Relationship Id="rId22" Type="http://schemas.openxmlformats.org/officeDocument/2006/relationships/image" Target="../media/image9.emf"/><Relationship Id="rId43" Type="http://schemas.openxmlformats.org/officeDocument/2006/relationships/image" Target="../media/image12.emf"/><Relationship Id="rId64" Type="http://schemas.openxmlformats.org/officeDocument/2006/relationships/control" Target="../activeX/activeX40.xml"/><Relationship Id="rId118" Type="http://schemas.openxmlformats.org/officeDocument/2006/relationships/ctrlProp" Target="../ctrlProps/ctrlProp53.xml"/><Relationship Id="rId139" Type="http://schemas.openxmlformats.org/officeDocument/2006/relationships/ctrlProp" Target="../ctrlProps/ctrlProp74.xml"/><Relationship Id="rId85" Type="http://schemas.openxmlformats.org/officeDocument/2006/relationships/ctrlProp" Target="../ctrlProps/ctrlProp20.xml"/><Relationship Id="rId150" Type="http://schemas.openxmlformats.org/officeDocument/2006/relationships/ctrlProp" Target="../ctrlProps/ctrlProp85.xml"/><Relationship Id="rId171" Type="http://schemas.openxmlformats.org/officeDocument/2006/relationships/ctrlProp" Target="../ctrlProps/ctrlProp106.xml"/><Relationship Id="rId192" Type="http://schemas.openxmlformats.org/officeDocument/2006/relationships/ctrlProp" Target="../ctrlProps/ctrlProp127.xml"/><Relationship Id="rId206" Type="http://schemas.openxmlformats.org/officeDocument/2006/relationships/ctrlProp" Target="../ctrlProps/ctrlProp141.xml"/><Relationship Id="rId227" Type="http://schemas.openxmlformats.org/officeDocument/2006/relationships/ctrlProp" Target="../ctrlProps/ctrlProp162.xml"/><Relationship Id="rId12" Type="http://schemas.openxmlformats.org/officeDocument/2006/relationships/control" Target="../activeX/activeX5.xml"/><Relationship Id="rId33" Type="http://schemas.openxmlformats.org/officeDocument/2006/relationships/control" Target="../activeX/activeX21.xml"/><Relationship Id="rId108" Type="http://schemas.openxmlformats.org/officeDocument/2006/relationships/ctrlProp" Target="../ctrlProps/ctrlProp43.xml"/><Relationship Id="rId129" Type="http://schemas.openxmlformats.org/officeDocument/2006/relationships/ctrlProp" Target="../ctrlProps/ctrlProp64.xml"/><Relationship Id="rId54" Type="http://schemas.openxmlformats.org/officeDocument/2006/relationships/control" Target="../activeX/activeX34.xml"/><Relationship Id="rId75" Type="http://schemas.openxmlformats.org/officeDocument/2006/relationships/ctrlProp" Target="../ctrlProps/ctrlProp10.xml"/><Relationship Id="rId96" Type="http://schemas.openxmlformats.org/officeDocument/2006/relationships/ctrlProp" Target="../ctrlProps/ctrlProp31.xml"/><Relationship Id="rId140" Type="http://schemas.openxmlformats.org/officeDocument/2006/relationships/ctrlProp" Target="../ctrlProps/ctrlProp75.xml"/><Relationship Id="rId161" Type="http://schemas.openxmlformats.org/officeDocument/2006/relationships/ctrlProp" Target="../ctrlProps/ctrlProp96.xml"/><Relationship Id="rId182" Type="http://schemas.openxmlformats.org/officeDocument/2006/relationships/ctrlProp" Target="../ctrlProps/ctrlProp117.xml"/><Relationship Id="rId217" Type="http://schemas.openxmlformats.org/officeDocument/2006/relationships/ctrlProp" Target="../ctrlProps/ctrlProp152.xml"/><Relationship Id="rId6" Type="http://schemas.openxmlformats.org/officeDocument/2006/relationships/control" Target="../activeX/activeX2.xml"/><Relationship Id="rId23" Type="http://schemas.openxmlformats.org/officeDocument/2006/relationships/control" Target="../activeX/activeX11.xml"/><Relationship Id="rId119" Type="http://schemas.openxmlformats.org/officeDocument/2006/relationships/ctrlProp" Target="../ctrlProps/ctrlProp54.xml"/><Relationship Id="rId44" Type="http://schemas.openxmlformats.org/officeDocument/2006/relationships/control" Target="../activeX/activeX29.xml"/><Relationship Id="rId65" Type="http://schemas.openxmlformats.org/officeDocument/2006/relationships/control" Target="../activeX/activeX41.xml"/><Relationship Id="rId86" Type="http://schemas.openxmlformats.org/officeDocument/2006/relationships/ctrlProp" Target="../ctrlProps/ctrlProp21.xml"/><Relationship Id="rId130" Type="http://schemas.openxmlformats.org/officeDocument/2006/relationships/ctrlProp" Target="../ctrlProps/ctrlProp65.xml"/><Relationship Id="rId151" Type="http://schemas.openxmlformats.org/officeDocument/2006/relationships/ctrlProp" Target="../ctrlProps/ctrlProp86.xml"/><Relationship Id="rId172" Type="http://schemas.openxmlformats.org/officeDocument/2006/relationships/ctrlProp" Target="../ctrlProps/ctrlProp107.xml"/><Relationship Id="rId193" Type="http://schemas.openxmlformats.org/officeDocument/2006/relationships/ctrlProp" Target="../ctrlProps/ctrlProp128.xml"/><Relationship Id="rId207" Type="http://schemas.openxmlformats.org/officeDocument/2006/relationships/ctrlProp" Target="../ctrlProps/ctrlProp142.xml"/><Relationship Id="rId13" Type="http://schemas.openxmlformats.org/officeDocument/2006/relationships/image" Target="../media/image5.emf"/><Relationship Id="rId109" Type="http://schemas.openxmlformats.org/officeDocument/2006/relationships/ctrlProp" Target="../ctrlProps/ctrlProp44.xml"/><Relationship Id="rId34" Type="http://schemas.openxmlformats.org/officeDocument/2006/relationships/control" Target="../activeX/activeX22.xml"/><Relationship Id="rId55" Type="http://schemas.openxmlformats.org/officeDocument/2006/relationships/image" Target="../media/image18.emf"/><Relationship Id="rId76" Type="http://schemas.openxmlformats.org/officeDocument/2006/relationships/ctrlProp" Target="../ctrlProps/ctrlProp11.xml"/><Relationship Id="rId97" Type="http://schemas.openxmlformats.org/officeDocument/2006/relationships/ctrlProp" Target="../ctrlProps/ctrlProp32.xml"/><Relationship Id="rId120" Type="http://schemas.openxmlformats.org/officeDocument/2006/relationships/ctrlProp" Target="../ctrlProps/ctrlProp55.xml"/><Relationship Id="rId141" Type="http://schemas.openxmlformats.org/officeDocument/2006/relationships/ctrlProp" Target="../ctrlProps/ctrlProp76.xml"/><Relationship Id="rId7" Type="http://schemas.openxmlformats.org/officeDocument/2006/relationships/image" Target="../media/image2.emf"/><Relationship Id="rId162" Type="http://schemas.openxmlformats.org/officeDocument/2006/relationships/ctrlProp" Target="../ctrlProps/ctrlProp97.xml"/><Relationship Id="rId183" Type="http://schemas.openxmlformats.org/officeDocument/2006/relationships/ctrlProp" Target="../ctrlProps/ctrlProp118.xml"/><Relationship Id="rId218" Type="http://schemas.openxmlformats.org/officeDocument/2006/relationships/ctrlProp" Target="../ctrlProps/ctrlProp153.xml"/><Relationship Id="rId24" Type="http://schemas.openxmlformats.org/officeDocument/2006/relationships/control" Target="../activeX/activeX12.xml"/><Relationship Id="rId45" Type="http://schemas.openxmlformats.org/officeDocument/2006/relationships/image" Target="../media/image13.emf"/><Relationship Id="rId66" Type="http://schemas.openxmlformats.org/officeDocument/2006/relationships/ctrlProp" Target="../ctrlProps/ctrlProp1.xml"/><Relationship Id="rId87" Type="http://schemas.openxmlformats.org/officeDocument/2006/relationships/ctrlProp" Target="../ctrlProps/ctrlProp22.xml"/><Relationship Id="rId110" Type="http://schemas.openxmlformats.org/officeDocument/2006/relationships/ctrlProp" Target="../ctrlProps/ctrlProp45.xml"/><Relationship Id="rId131" Type="http://schemas.openxmlformats.org/officeDocument/2006/relationships/ctrlProp" Target="../ctrlProps/ctrlProp66.xml"/><Relationship Id="rId152" Type="http://schemas.openxmlformats.org/officeDocument/2006/relationships/ctrlProp" Target="../ctrlProps/ctrlProp87.xml"/><Relationship Id="rId173" Type="http://schemas.openxmlformats.org/officeDocument/2006/relationships/ctrlProp" Target="../ctrlProps/ctrlProp108.xml"/><Relationship Id="rId194" Type="http://schemas.openxmlformats.org/officeDocument/2006/relationships/ctrlProp" Target="../ctrlProps/ctrlProp129.xml"/><Relationship Id="rId208" Type="http://schemas.openxmlformats.org/officeDocument/2006/relationships/ctrlProp" Target="../ctrlProps/ctrlProp143.xml"/><Relationship Id="rId14" Type="http://schemas.openxmlformats.org/officeDocument/2006/relationships/control" Target="../activeX/activeX6.xml"/><Relationship Id="rId35" Type="http://schemas.openxmlformats.org/officeDocument/2006/relationships/control" Target="../activeX/activeX23.xml"/><Relationship Id="rId56" Type="http://schemas.openxmlformats.org/officeDocument/2006/relationships/control" Target="../activeX/activeX35.xml"/><Relationship Id="rId77" Type="http://schemas.openxmlformats.org/officeDocument/2006/relationships/ctrlProp" Target="../ctrlProps/ctrlProp12.xml"/><Relationship Id="rId100" Type="http://schemas.openxmlformats.org/officeDocument/2006/relationships/ctrlProp" Target="../ctrlProps/ctrlProp35.xml"/><Relationship Id="rId8" Type="http://schemas.openxmlformats.org/officeDocument/2006/relationships/control" Target="../activeX/activeX3.xml"/><Relationship Id="rId98" Type="http://schemas.openxmlformats.org/officeDocument/2006/relationships/ctrlProp" Target="../ctrlProps/ctrlProp33.xml"/><Relationship Id="rId121" Type="http://schemas.openxmlformats.org/officeDocument/2006/relationships/ctrlProp" Target="../ctrlProps/ctrlProp56.xml"/><Relationship Id="rId142" Type="http://schemas.openxmlformats.org/officeDocument/2006/relationships/ctrlProp" Target="../ctrlProps/ctrlProp77.xml"/><Relationship Id="rId163" Type="http://schemas.openxmlformats.org/officeDocument/2006/relationships/ctrlProp" Target="../ctrlProps/ctrlProp98.xml"/><Relationship Id="rId184" Type="http://schemas.openxmlformats.org/officeDocument/2006/relationships/ctrlProp" Target="../ctrlProps/ctrlProp119.xml"/><Relationship Id="rId219" Type="http://schemas.openxmlformats.org/officeDocument/2006/relationships/ctrlProp" Target="../ctrlProps/ctrlProp154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149.xml"/><Relationship Id="rId25" Type="http://schemas.openxmlformats.org/officeDocument/2006/relationships/control" Target="../activeX/activeX13.xml"/><Relationship Id="rId46" Type="http://schemas.openxmlformats.org/officeDocument/2006/relationships/control" Target="../activeX/activeX30.xml"/><Relationship Id="rId67" Type="http://schemas.openxmlformats.org/officeDocument/2006/relationships/ctrlProp" Target="../ctrlProps/ctrlProp2.xml"/><Relationship Id="rId116" Type="http://schemas.openxmlformats.org/officeDocument/2006/relationships/ctrlProp" Target="../ctrlProps/ctrlProp51.xml"/><Relationship Id="rId137" Type="http://schemas.openxmlformats.org/officeDocument/2006/relationships/ctrlProp" Target="../ctrlProps/ctrlProp72.xml"/><Relationship Id="rId158" Type="http://schemas.openxmlformats.org/officeDocument/2006/relationships/ctrlProp" Target="../ctrlProps/ctrlProp93.xml"/><Relationship Id="rId20" Type="http://schemas.openxmlformats.org/officeDocument/2006/relationships/image" Target="../media/image8.emf"/><Relationship Id="rId41" Type="http://schemas.openxmlformats.org/officeDocument/2006/relationships/control" Target="../activeX/activeX27.xml"/><Relationship Id="rId62" Type="http://schemas.openxmlformats.org/officeDocument/2006/relationships/image" Target="../media/image21.emf"/><Relationship Id="rId83" Type="http://schemas.openxmlformats.org/officeDocument/2006/relationships/ctrlProp" Target="../ctrlProps/ctrlProp18.xml"/><Relationship Id="rId88" Type="http://schemas.openxmlformats.org/officeDocument/2006/relationships/ctrlProp" Target="../ctrlProps/ctrlProp23.xml"/><Relationship Id="rId111" Type="http://schemas.openxmlformats.org/officeDocument/2006/relationships/ctrlProp" Target="../ctrlProps/ctrlProp46.xml"/><Relationship Id="rId132" Type="http://schemas.openxmlformats.org/officeDocument/2006/relationships/ctrlProp" Target="../ctrlProps/ctrlProp67.xml"/><Relationship Id="rId153" Type="http://schemas.openxmlformats.org/officeDocument/2006/relationships/ctrlProp" Target="../ctrlProps/ctrlProp88.xml"/><Relationship Id="rId174" Type="http://schemas.openxmlformats.org/officeDocument/2006/relationships/ctrlProp" Target="../ctrlProps/ctrlProp109.xml"/><Relationship Id="rId179" Type="http://schemas.openxmlformats.org/officeDocument/2006/relationships/ctrlProp" Target="../ctrlProps/ctrlProp114.xml"/><Relationship Id="rId195" Type="http://schemas.openxmlformats.org/officeDocument/2006/relationships/ctrlProp" Target="../ctrlProps/ctrlProp130.xml"/><Relationship Id="rId209" Type="http://schemas.openxmlformats.org/officeDocument/2006/relationships/ctrlProp" Target="../ctrlProps/ctrlProp144.xml"/><Relationship Id="rId190" Type="http://schemas.openxmlformats.org/officeDocument/2006/relationships/ctrlProp" Target="../ctrlProps/ctrlProp125.xml"/><Relationship Id="rId204" Type="http://schemas.openxmlformats.org/officeDocument/2006/relationships/ctrlProp" Target="../ctrlProps/ctrlProp139.xml"/><Relationship Id="rId220" Type="http://schemas.openxmlformats.org/officeDocument/2006/relationships/ctrlProp" Target="../ctrlProps/ctrlProp155.xml"/><Relationship Id="rId225" Type="http://schemas.openxmlformats.org/officeDocument/2006/relationships/ctrlProp" Target="../ctrlProps/ctrlProp160.xml"/><Relationship Id="rId15" Type="http://schemas.openxmlformats.org/officeDocument/2006/relationships/image" Target="../media/image6.emf"/><Relationship Id="rId36" Type="http://schemas.openxmlformats.org/officeDocument/2006/relationships/image" Target="../media/image10.emf"/><Relationship Id="rId57" Type="http://schemas.openxmlformats.org/officeDocument/2006/relationships/control" Target="../activeX/activeX36.xml"/><Relationship Id="rId106" Type="http://schemas.openxmlformats.org/officeDocument/2006/relationships/ctrlProp" Target="../ctrlProps/ctrlProp41.xml"/><Relationship Id="rId127" Type="http://schemas.openxmlformats.org/officeDocument/2006/relationships/ctrlProp" Target="../ctrlProps/ctrlProp62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9.xml"/><Relationship Id="rId52" Type="http://schemas.openxmlformats.org/officeDocument/2006/relationships/control" Target="../activeX/activeX33.xml"/><Relationship Id="rId73" Type="http://schemas.openxmlformats.org/officeDocument/2006/relationships/ctrlProp" Target="../ctrlProps/ctrlProp8.xml"/><Relationship Id="rId78" Type="http://schemas.openxmlformats.org/officeDocument/2006/relationships/ctrlProp" Target="../ctrlProps/ctrlProp13.xml"/><Relationship Id="rId94" Type="http://schemas.openxmlformats.org/officeDocument/2006/relationships/ctrlProp" Target="../ctrlProps/ctrlProp29.xml"/><Relationship Id="rId99" Type="http://schemas.openxmlformats.org/officeDocument/2006/relationships/ctrlProp" Target="../ctrlProps/ctrlProp34.xml"/><Relationship Id="rId101" Type="http://schemas.openxmlformats.org/officeDocument/2006/relationships/ctrlProp" Target="../ctrlProps/ctrlProp36.xml"/><Relationship Id="rId122" Type="http://schemas.openxmlformats.org/officeDocument/2006/relationships/ctrlProp" Target="../ctrlProps/ctrlProp57.xml"/><Relationship Id="rId143" Type="http://schemas.openxmlformats.org/officeDocument/2006/relationships/ctrlProp" Target="../ctrlProps/ctrlProp78.xml"/><Relationship Id="rId148" Type="http://schemas.openxmlformats.org/officeDocument/2006/relationships/ctrlProp" Target="../ctrlProps/ctrlProp83.xml"/><Relationship Id="rId164" Type="http://schemas.openxmlformats.org/officeDocument/2006/relationships/ctrlProp" Target="../ctrlProps/ctrlProp99.xml"/><Relationship Id="rId169" Type="http://schemas.openxmlformats.org/officeDocument/2006/relationships/ctrlProp" Target="../ctrlProps/ctrlProp104.xml"/><Relationship Id="rId185" Type="http://schemas.openxmlformats.org/officeDocument/2006/relationships/ctrlProp" Target="../ctrlProps/ctrlProp12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trlProp" Target="../ctrlProps/ctrlProp115.xml"/><Relationship Id="rId210" Type="http://schemas.openxmlformats.org/officeDocument/2006/relationships/ctrlProp" Target="../ctrlProps/ctrlProp145.xml"/><Relationship Id="rId215" Type="http://schemas.openxmlformats.org/officeDocument/2006/relationships/ctrlProp" Target="../ctrlProps/ctrlProp150.xml"/><Relationship Id="rId26" Type="http://schemas.openxmlformats.org/officeDocument/2006/relationships/control" Target="../activeX/activeX14.xml"/><Relationship Id="rId47" Type="http://schemas.openxmlformats.org/officeDocument/2006/relationships/image" Target="../media/image14.emf"/><Relationship Id="rId68" Type="http://schemas.openxmlformats.org/officeDocument/2006/relationships/ctrlProp" Target="../ctrlProps/ctrlProp3.xml"/><Relationship Id="rId89" Type="http://schemas.openxmlformats.org/officeDocument/2006/relationships/ctrlProp" Target="../ctrlProps/ctrlProp24.xml"/><Relationship Id="rId112" Type="http://schemas.openxmlformats.org/officeDocument/2006/relationships/ctrlProp" Target="../ctrlProps/ctrlProp47.xml"/><Relationship Id="rId133" Type="http://schemas.openxmlformats.org/officeDocument/2006/relationships/ctrlProp" Target="../ctrlProps/ctrlProp68.xml"/><Relationship Id="rId154" Type="http://schemas.openxmlformats.org/officeDocument/2006/relationships/ctrlProp" Target="../ctrlProps/ctrlProp89.xml"/><Relationship Id="rId175" Type="http://schemas.openxmlformats.org/officeDocument/2006/relationships/ctrlProp" Target="../ctrlProps/ctrlProp110.xml"/><Relationship Id="rId196" Type="http://schemas.openxmlformats.org/officeDocument/2006/relationships/ctrlProp" Target="../ctrlProps/ctrlProp131.xml"/><Relationship Id="rId200" Type="http://schemas.openxmlformats.org/officeDocument/2006/relationships/ctrlProp" Target="../ctrlProps/ctrlProp135.xml"/><Relationship Id="rId16" Type="http://schemas.openxmlformats.org/officeDocument/2006/relationships/control" Target="../activeX/activeX7.xml"/><Relationship Id="rId221" Type="http://schemas.openxmlformats.org/officeDocument/2006/relationships/ctrlProp" Target="../ctrlProps/ctrlProp156.xml"/><Relationship Id="rId37" Type="http://schemas.openxmlformats.org/officeDocument/2006/relationships/control" Target="../activeX/activeX24.xml"/><Relationship Id="rId58" Type="http://schemas.openxmlformats.org/officeDocument/2006/relationships/image" Target="../media/image19.emf"/><Relationship Id="rId79" Type="http://schemas.openxmlformats.org/officeDocument/2006/relationships/ctrlProp" Target="../ctrlProps/ctrlProp14.xml"/><Relationship Id="rId102" Type="http://schemas.openxmlformats.org/officeDocument/2006/relationships/ctrlProp" Target="../ctrlProps/ctrlProp37.xml"/><Relationship Id="rId123" Type="http://schemas.openxmlformats.org/officeDocument/2006/relationships/ctrlProp" Target="../ctrlProps/ctrlProp58.xml"/><Relationship Id="rId144" Type="http://schemas.openxmlformats.org/officeDocument/2006/relationships/ctrlProp" Target="../ctrlProps/ctrlProp79.xml"/><Relationship Id="rId90" Type="http://schemas.openxmlformats.org/officeDocument/2006/relationships/ctrlProp" Target="../ctrlProps/ctrlProp25.xml"/><Relationship Id="rId165" Type="http://schemas.openxmlformats.org/officeDocument/2006/relationships/ctrlProp" Target="../ctrlProps/ctrlProp100.xml"/><Relationship Id="rId186" Type="http://schemas.openxmlformats.org/officeDocument/2006/relationships/ctrlProp" Target="../ctrlProps/ctrlProp121.xml"/><Relationship Id="rId211" Type="http://schemas.openxmlformats.org/officeDocument/2006/relationships/ctrlProp" Target="../ctrlProps/ctrlProp146.xml"/><Relationship Id="rId27" Type="http://schemas.openxmlformats.org/officeDocument/2006/relationships/control" Target="../activeX/activeX15.xml"/><Relationship Id="rId48" Type="http://schemas.openxmlformats.org/officeDocument/2006/relationships/control" Target="../activeX/activeX31.xml"/><Relationship Id="rId69" Type="http://schemas.openxmlformats.org/officeDocument/2006/relationships/ctrlProp" Target="../ctrlProps/ctrlProp4.xml"/><Relationship Id="rId113" Type="http://schemas.openxmlformats.org/officeDocument/2006/relationships/ctrlProp" Target="../ctrlProps/ctrlProp48.xml"/><Relationship Id="rId134" Type="http://schemas.openxmlformats.org/officeDocument/2006/relationships/ctrlProp" Target="../ctrlProps/ctrlProp69.xml"/><Relationship Id="rId80" Type="http://schemas.openxmlformats.org/officeDocument/2006/relationships/ctrlProp" Target="../ctrlProps/ctrlProp15.xml"/><Relationship Id="rId155" Type="http://schemas.openxmlformats.org/officeDocument/2006/relationships/ctrlProp" Target="../ctrlProps/ctrlProp90.xml"/><Relationship Id="rId176" Type="http://schemas.openxmlformats.org/officeDocument/2006/relationships/ctrlProp" Target="../ctrlProps/ctrlProp111.xml"/><Relationship Id="rId197" Type="http://schemas.openxmlformats.org/officeDocument/2006/relationships/ctrlProp" Target="../ctrlProps/ctrlProp132.xml"/><Relationship Id="rId201" Type="http://schemas.openxmlformats.org/officeDocument/2006/relationships/ctrlProp" Target="../ctrlProps/ctrlProp136.xml"/><Relationship Id="rId222" Type="http://schemas.openxmlformats.org/officeDocument/2006/relationships/ctrlProp" Target="../ctrlProps/ctrlProp157.xml"/><Relationship Id="rId17" Type="http://schemas.openxmlformats.org/officeDocument/2006/relationships/control" Target="../activeX/activeX8.xml"/><Relationship Id="rId38" Type="http://schemas.openxmlformats.org/officeDocument/2006/relationships/image" Target="../media/image11.emf"/><Relationship Id="rId59" Type="http://schemas.openxmlformats.org/officeDocument/2006/relationships/control" Target="../activeX/activeX37.xml"/><Relationship Id="rId103" Type="http://schemas.openxmlformats.org/officeDocument/2006/relationships/ctrlProp" Target="../ctrlProps/ctrlProp38.xml"/><Relationship Id="rId124" Type="http://schemas.openxmlformats.org/officeDocument/2006/relationships/ctrlProp" Target="../ctrlProps/ctrlProp59.xml"/><Relationship Id="rId70" Type="http://schemas.openxmlformats.org/officeDocument/2006/relationships/ctrlProp" Target="../ctrlProps/ctrlProp5.xml"/><Relationship Id="rId91" Type="http://schemas.openxmlformats.org/officeDocument/2006/relationships/ctrlProp" Target="../ctrlProps/ctrlProp26.xml"/><Relationship Id="rId145" Type="http://schemas.openxmlformats.org/officeDocument/2006/relationships/ctrlProp" Target="../ctrlProps/ctrlProp80.xml"/><Relationship Id="rId166" Type="http://schemas.openxmlformats.org/officeDocument/2006/relationships/ctrlProp" Target="../ctrlProps/ctrlProp101.xml"/><Relationship Id="rId187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147.xml"/><Relationship Id="rId28" Type="http://schemas.openxmlformats.org/officeDocument/2006/relationships/control" Target="../activeX/activeX16.xml"/><Relationship Id="rId49" Type="http://schemas.openxmlformats.org/officeDocument/2006/relationships/image" Target="../media/image15.emf"/><Relationship Id="rId114" Type="http://schemas.openxmlformats.org/officeDocument/2006/relationships/ctrlProp" Target="../ctrlProps/ctrlProp49.xml"/><Relationship Id="rId60" Type="http://schemas.openxmlformats.org/officeDocument/2006/relationships/image" Target="../media/image20.emf"/><Relationship Id="rId81" Type="http://schemas.openxmlformats.org/officeDocument/2006/relationships/ctrlProp" Target="../ctrlProps/ctrlProp16.xml"/><Relationship Id="rId135" Type="http://schemas.openxmlformats.org/officeDocument/2006/relationships/ctrlProp" Target="../ctrlProps/ctrlProp70.xml"/><Relationship Id="rId156" Type="http://schemas.openxmlformats.org/officeDocument/2006/relationships/ctrlProp" Target="../ctrlProps/ctrlProp91.xml"/><Relationship Id="rId177" Type="http://schemas.openxmlformats.org/officeDocument/2006/relationships/ctrlProp" Target="../ctrlProps/ctrlProp112.xml"/><Relationship Id="rId198" Type="http://schemas.openxmlformats.org/officeDocument/2006/relationships/ctrlProp" Target="../ctrlProps/ctrlProp133.xml"/><Relationship Id="rId202" Type="http://schemas.openxmlformats.org/officeDocument/2006/relationships/ctrlProp" Target="../ctrlProps/ctrlProp137.xml"/><Relationship Id="rId223" Type="http://schemas.openxmlformats.org/officeDocument/2006/relationships/ctrlProp" Target="../ctrlProps/ctrlProp158.xml"/><Relationship Id="rId18" Type="http://schemas.openxmlformats.org/officeDocument/2006/relationships/image" Target="../media/image7.emf"/><Relationship Id="rId39" Type="http://schemas.openxmlformats.org/officeDocument/2006/relationships/control" Target="../activeX/activeX25.xml"/><Relationship Id="rId50" Type="http://schemas.openxmlformats.org/officeDocument/2006/relationships/control" Target="../activeX/activeX32.xml"/><Relationship Id="rId104" Type="http://schemas.openxmlformats.org/officeDocument/2006/relationships/ctrlProp" Target="../ctrlProps/ctrlProp39.xml"/><Relationship Id="rId125" Type="http://schemas.openxmlformats.org/officeDocument/2006/relationships/ctrlProp" Target="../ctrlProps/ctrlProp60.xml"/><Relationship Id="rId146" Type="http://schemas.openxmlformats.org/officeDocument/2006/relationships/ctrlProp" Target="../ctrlProps/ctrlProp81.xml"/><Relationship Id="rId167" Type="http://schemas.openxmlformats.org/officeDocument/2006/relationships/ctrlProp" Target="../ctrlProps/ctrlProp102.xml"/><Relationship Id="rId188" Type="http://schemas.openxmlformats.org/officeDocument/2006/relationships/ctrlProp" Target="../ctrlProps/ctrlProp123.xml"/><Relationship Id="rId71" Type="http://schemas.openxmlformats.org/officeDocument/2006/relationships/ctrlProp" Target="../ctrlProps/ctrlProp6.xml"/><Relationship Id="rId92" Type="http://schemas.openxmlformats.org/officeDocument/2006/relationships/ctrlProp" Target="../ctrlProps/ctrlProp27.xml"/><Relationship Id="rId213" Type="http://schemas.openxmlformats.org/officeDocument/2006/relationships/ctrlProp" Target="../ctrlProps/ctrlProp148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7.xml"/><Relationship Id="rId40" Type="http://schemas.openxmlformats.org/officeDocument/2006/relationships/control" Target="../activeX/activeX26.xml"/><Relationship Id="rId115" Type="http://schemas.openxmlformats.org/officeDocument/2006/relationships/ctrlProp" Target="../ctrlProps/ctrlProp50.xml"/><Relationship Id="rId136" Type="http://schemas.openxmlformats.org/officeDocument/2006/relationships/ctrlProp" Target="../ctrlProps/ctrlProp71.xml"/><Relationship Id="rId157" Type="http://schemas.openxmlformats.org/officeDocument/2006/relationships/ctrlProp" Target="../ctrlProps/ctrlProp92.xml"/><Relationship Id="rId178" Type="http://schemas.openxmlformats.org/officeDocument/2006/relationships/ctrlProp" Target="../ctrlProps/ctrlProp113.xml"/><Relationship Id="rId61" Type="http://schemas.openxmlformats.org/officeDocument/2006/relationships/control" Target="../activeX/activeX38.xml"/><Relationship Id="rId82" Type="http://schemas.openxmlformats.org/officeDocument/2006/relationships/ctrlProp" Target="../ctrlProps/ctrlProp17.xml"/><Relationship Id="rId199" Type="http://schemas.openxmlformats.org/officeDocument/2006/relationships/ctrlProp" Target="../ctrlProps/ctrlProp134.xml"/><Relationship Id="rId203" Type="http://schemas.openxmlformats.org/officeDocument/2006/relationships/ctrlProp" Target="../ctrlProps/ctrlProp138.xml"/><Relationship Id="rId19" Type="http://schemas.openxmlformats.org/officeDocument/2006/relationships/control" Target="../activeX/activeX9.xml"/><Relationship Id="rId224" Type="http://schemas.openxmlformats.org/officeDocument/2006/relationships/ctrlProp" Target="../ctrlProps/ctrlProp159.xml"/><Relationship Id="rId30" Type="http://schemas.openxmlformats.org/officeDocument/2006/relationships/control" Target="../activeX/activeX18.xml"/><Relationship Id="rId105" Type="http://schemas.openxmlformats.org/officeDocument/2006/relationships/ctrlProp" Target="../ctrlProps/ctrlProp40.xml"/><Relationship Id="rId126" Type="http://schemas.openxmlformats.org/officeDocument/2006/relationships/ctrlProp" Target="../ctrlProps/ctrlProp61.xml"/><Relationship Id="rId147" Type="http://schemas.openxmlformats.org/officeDocument/2006/relationships/ctrlProp" Target="../ctrlProps/ctrlProp82.xml"/><Relationship Id="rId168" Type="http://schemas.openxmlformats.org/officeDocument/2006/relationships/ctrlProp" Target="../ctrlProps/ctrlProp103.xml"/><Relationship Id="rId51" Type="http://schemas.openxmlformats.org/officeDocument/2006/relationships/image" Target="../media/image16.emf"/><Relationship Id="rId72" Type="http://schemas.openxmlformats.org/officeDocument/2006/relationships/ctrlProp" Target="../ctrlProps/ctrlProp7.xml"/><Relationship Id="rId93" Type="http://schemas.openxmlformats.org/officeDocument/2006/relationships/ctrlProp" Target="../ctrlProps/ctrlProp28.xml"/><Relationship Id="rId189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BU295"/>
  <sheetViews>
    <sheetView tabSelected="1" zoomScale="130" zoomScaleNormal="130" workbookViewId="0">
      <selection activeCell="AZ5" sqref="AZ5"/>
    </sheetView>
  </sheetViews>
  <sheetFormatPr defaultRowHeight="15"/>
  <cols>
    <col min="1" max="1" width="2.5703125" style="41" customWidth="1"/>
    <col min="2" max="46" width="2.5703125" customWidth="1"/>
    <col min="47" max="47" width="0" style="96" hidden="1" customWidth="1"/>
    <col min="48" max="73" width="9.140625" style="96"/>
  </cols>
  <sheetData>
    <row r="1" spans="1:46">
      <c r="A1" s="40"/>
      <c r="B1" s="2"/>
      <c r="C1" s="2" t="s">
        <v>1</v>
      </c>
      <c r="D1" s="2"/>
      <c r="E1" s="2"/>
      <c r="F1" s="2"/>
      <c r="G1" s="2"/>
      <c r="H1" s="2"/>
      <c r="I1" s="2"/>
      <c r="J1" s="2" t="s">
        <v>349</v>
      </c>
      <c r="K1" s="2"/>
      <c r="L1" s="2"/>
      <c r="M1" s="2"/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5.75">
      <c r="A2" s="40" t="s">
        <v>258</v>
      </c>
      <c r="B2" s="268" t="str">
        <f>IF(výpočty!$B$17=TRUE,výpočty!B2,IF(výpočty!$D$17=TRUE,výpočty!D2,IF(výpočty!$F$17=TRUE,výpočty!F2,IF(výpočty!$H$17=TRUE,výpočty!H2,IF(výpočty!$J$17=TRUE,výpočty!J2,IF(výpočty!$L$17=TRUE,výpočty!L2,IF(výpočty!$N$17=TRUE,výpočty!N2)))))))</f>
        <v>SC001</v>
      </c>
      <c r="C2" s="269"/>
      <c r="D2" s="269"/>
      <c r="E2" s="269"/>
      <c r="F2" s="269"/>
      <c r="G2" s="269"/>
      <c r="H2" s="269"/>
      <c r="I2" s="270"/>
      <c r="J2" s="2"/>
      <c r="K2" s="40" t="s">
        <v>258</v>
      </c>
      <c r="L2" s="268" t="str">
        <f>IF(Data2!$B$25=TRUE,Data2!A25,IF(Data2!$B$26=TRUE,Data2!A26,IF(Data2!$B$27=TRUE,Data2!A27,IF(Data2!$B$28=TRUE,Data2!A28,IF(Data2!$B$29=TRUE,Data2!A29)))))</f>
        <v>B203</v>
      </c>
      <c r="M2" s="269"/>
      <c r="N2" s="269"/>
      <c r="O2" s="269"/>
      <c r="P2" s="269"/>
      <c r="Q2" s="269"/>
      <c r="R2" s="269"/>
      <c r="S2" s="2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>
      <c r="A3" s="40"/>
      <c r="B3" s="283">
        <f>IF(výpočty!$B$20=1,výpočty!B23,IF(výpočty!$C$20=1,výpočty!C23,IF(výpočty!$D$20=1,výpočty!D23,IF(výpočty!$E$20=1,výpočty!E23,IF(výpočty!$F$20=1,výpočty!F23,IF(výpočty!$G$20=1,výpočty!G23,IF(výpočty!$H$20=1,výpočty!H23,IF(výpočty!$I$20=1,výpočty!I23,IF(výpočty!$J$20=1,výpočty!J23,IF(výpočty!$K$20=1,výpočty!K23,IF(výpočty!$L$20=1,výpočty!L23,IF(výpočty!$M$20=1,výpočty!M23,IF(výpočty!$N$20=1,výpočty!N23,IF(výpočty!$O$20=1,výpočty!O23))))))))))))))</f>
        <v>3410</v>
      </c>
      <c r="C3" s="284"/>
      <c r="D3" s="284"/>
      <c r="E3" s="284"/>
      <c r="F3" s="284"/>
      <c r="G3" s="284"/>
      <c r="H3" s="284"/>
      <c r="I3" s="285"/>
      <c r="J3" s="2"/>
      <c r="K3" s="2"/>
      <c r="L3" s="283">
        <f>IF(Data2!$C$28=0,výpočty!$P$24,IF(Data2!$C$28=1,výpočty!$P$25,0))</f>
        <v>3532</v>
      </c>
      <c r="M3" s="284"/>
      <c r="N3" s="284"/>
      <c r="O3" s="284"/>
      <c r="P3" s="284"/>
      <c r="Q3" s="284"/>
      <c r="R3" s="284"/>
      <c r="S3" s="28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>
      <c r="A4" s="40"/>
      <c r="B4" s="14" t="s">
        <v>34</v>
      </c>
      <c r="C4" s="14"/>
      <c r="D4" s="14"/>
      <c r="E4" s="14"/>
      <c r="F4" s="14"/>
      <c r="G4" s="14"/>
      <c r="H4" s="14"/>
      <c r="I4" s="14"/>
      <c r="J4" s="2"/>
      <c r="K4" s="2"/>
      <c r="L4" s="14" t="s">
        <v>35</v>
      </c>
      <c r="M4" s="14"/>
      <c r="N4" s="14"/>
      <c r="O4" s="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89" t="s">
        <v>391</v>
      </c>
      <c r="AM4" s="290"/>
      <c r="AN4" s="290"/>
      <c r="AO4" s="290"/>
      <c r="AP4" s="158"/>
      <c r="AQ4" s="289">
        <v>43668</v>
      </c>
      <c r="AR4" s="290"/>
      <c r="AS4" s="290"/>
      <c r="AT4" s="290"/>
    </row>
    <row r="5" spans="1:46">
      <c r="A5" s="4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 t="s">
        <v>37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>
      <c r="A6" s="40"/>
      <c r="B6" s="2" t="s">
        <v>4</v>
      </c>
      <c r="C6" s="2"/>
      <c r="D6" s="2"/>
      <c r="E6" s="2"/>
      <c r="F6" s="2"/>
      <c r="G6" s="2"/>
      <c r="H6" s="2"/>
      <c r="I6" s="2"/>
      <c r="J6" s="2"/>
      <c r="K6" s="256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8"/>
      <c r="W6" s="2"/>
      <c r="X6" s="2"/>
      <c r="Y6" s="2" t="s">
        <v>4</v>
      </c>
      <c r="Z6" s="2"/>
      <c r="AA6" s="2"/>
      <c r="AB6" s="2"/>
      <c r="AC6" s="2"/>
      <c r="AD6" s="2"/>
      <c r="AE6" s="2"/>
      <c r="AF6" s="2"/>
      <c r="AG6" s="2"/>
      <c r="AH6" s="256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8"/>
      <c r="AT6" s="2"/>
    </row>
    <row r="7" spans="1:46">
      <c r="A7" s="40"/>
      <c r="B7" s="2" t="s">
        <v>5</v>
      </c>
      <c r="C7" s="2"/>
      <c r="D7" s="2"/>
      <c r="E7" s="2"/>
      <c r="F7" s="2"/>
      <c r="G7" s="2"/>
      <c r="H7" s="2"/>
      <c r="I7" s="2"/>
      <c r="J7" s="2"/>
      <c r="K7" s="256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8"/>
      <c r="W7" s="2"/>
      <c r="X7" s="2"/>
      <c r="Y7" s="2" t="s">
        <v>5</v>
      </c>
      <c r="Z7" s="2"/>
      <c r="AA7" s="2"/>
      <c r="AB7" s="2"/>
      <c r="AC7" s="2"/>
      <c r="AD7" s="2"/>
      <c r="AE7" s="2"/>
      <c r="AF7" s="2"/>
      <c r="AG7" s="2"/>
      <c r="AH7" s="256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8"/>
      <c r="AT7" s="2"/>
    </row>
    <row r="8" spans="1:46">
      <c r="A8" s="40"/>
      <c r="B8" s="2" t="s">
        <v>6</v>
      </c>
      <c r="C8" s="2"/>
      <c r="D8" s="2"/>
      <c r="E8" s="2"/>
      <c r="F8" s="2"/>
      <c r="G8" s="2"/>
      <c r="H8" s="2"/>
      <c r="I8" s="2"/>
      <c r="J8" s="2"/>
      <c r="K8" s="256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8"/>
      <c r="W8" s="2"/>
      <c r="X8" s="2"/>
      <c r="Y8" s="2" t="s">
        <v>6</v>
      </c>
      <c r="Z8" s="2"/>
      <c r="AA8" s="2"/>
      <c r="AB8" s="2"/>
      <c r="AC8" s="2"/>
      <c r="AD8" s="2"/>
      <c r="AE8" s="2"/>
      <c r="AF8" s="2"/>
      <c r="AG8" s="2"/>
      <c r="AH8" s="256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8"/>
      <c r="AT8" s="2"/>
    </row>
    <row r="9" spans="1:46">
      <c r="A9" s="40"/>
      <c r="B9" s="2" t="s">
        <v>7</v>
      </c>
      <c r="C9" s="2"/>
      <c r="D9" s="2"/>
      <c r="E9" s="2"/>
      <c r="F9" s="2"/>
      <c r="G9" s="2"/>
      <c r="H9" s="2"/>
      <c r="I9" s="2"/>
      <c r="J9" s="2"/>
      <c r="K9" s="256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8"/>
      <c r="W9" s="2"/>
      <c r="X9" s="2"/>
      <c r="Y9" s="2" t="s">
        <v>7</v>
      </c>
      <c r="Z9" s="2"/>
      <c r="AA9" s="2"/>
      <c r="AB9" s="2"/>
      <c r="AC9" s="2"/>
      <c r="AD9" s="2"/>
      <c r="AE9" s="2"/>
      <c r="AF9" s="2"/>
      <c r="AG9" s="2"/>
      <c r="AH9" s="256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8"/>
      <c r="AT9" s="2"/>
    </row>
    <row r="10" spans="1:46">
      <c r="A10" s="40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56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>
      <c r="A11" s="40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56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8"/>
      <c r="W11" s="2"/>
      <c r="X11" s="2"/>
      <c r="Y11" s="2" t="s">
        <v>11</v>
      </c>
      <c r="Z11" s="2"/>
      <c r="AA11" s="2"/>
      <c r="AB11" s="2"/>
      <c r="AC11" s="2"/>
      <c r="AD11" s="2"/>
      <c r="AE11" s="2"/>
      <c r="AF11" s="2"/>
      <c r="AG11" s="2"/>
      <c r="AH11" s="256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8"/>
      <c r="AT11" s="2"/>
    </row>
    <row r="12" spans="1:46">
      <c r="A12" s="40"/>
      <c r="B12" s="2" t="s">
        <v>10</v>
      </c>
      <c r="C12" s="2"/>
      <c r="D12" s="2"/>
      <c r="E12" s="2"/>
      <c r="F12" s="2"/>
      <c r="G12" s="2"/>
      <c r="H12" s="2"/>
      <c r="I12" s="2"/>
      <c r="J12" s="2"/>
      <c r="K12" s="256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8"/>
      <c r="W12" s="2"/>
      <c r="X12" s="2"/>
      <c r="Y12" s="2" t="s">
        <v>12</v>
      </c>
      <c r="Z12" s="2"/>
      <c r="AA12" s="2"/>
      <c r="AB12" s="2"/>
      <c r="AC12" s="2"/>
      <c r="AD12" s="2"/>
      <c r="AE12" s="2"/>
      <c r="AF12" s="2"/>
      <c r="AG12" s="2"/>
      <c r="AH12" s="256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8"/>
      <c r="AT12" s="2"/>
    </row>
    <row r="13" spans="1:46">
      <c r="A13" s="4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 t="s">
        <v>38</v>
      </c>
      <c r="Z13" s="2"/>
      <c r="AA13" s="2"/>
      <c r="AB13" s="2"/>
      <c r="AC13" s="2"/>
      <c r="AD13" s="2"/>
      <c r="AE13" s="2"/>
      <c r="AF13" s="2"/>
      <c r="AG13" s="2"/>
      <c r="AH13" s="256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8"/>
      <c r="AT13" s="2"/>
    </row>
    <row r="14" spans="1:46">
      <c r="A14" s="40"/>
      <c r="B14" s="2" t="s">
        <v>36</v>
      </c>
      <c r="C14" s="2"/>
      <c r="D14" s="2"/>
      <c r="E14" s="2"/>
      <c r="F14" s="2"/>
      <c r="G14" s="2"/>
      <c r="H14" s="2"/>
      <c r="I14" s="2"/>
      <c r="J14" s="2"/>
      <c r="K14" s="256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8"/>
      <c r="W14" s="2"/>
      <c r="X14" s="2"/>
      <c r="Y14" s="2" t="s">
        <v>39</v>
      </c>
      <c r="Z14" s="2"/>
      <c r="AA14" s="2"/>
      <c r="AB14" s="2"/>
      <c r="AC14" s="2"/>
      <c r="AD14" s="2"/>
      <c r="AE14" s="2"/>
      <c r="AF14" s="2"/>
      <c r="AG14" s="2"/>
      <c r="AH14" s="256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8"/>
      <c r="AT14" s="2"/>
    </row>
    <row r="15" spans="1:46">
      <c r="A15" s="40"/>
      <c r="B15" s="2" t="s">
        <v>132</v>
      </c>
      <c r="C15" s="2"/>
      <c r="D15" s="2"/>
      <c r="E15" s="2"/>
      <c r="F15" s="2"/>
      <c r="G15" s="2"/>
      <c r="H15" s="2"/>
      <c r="I15" s="2"/>
      <c r="J15" s="2"/>
      <c r="K15" s="256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8"/>
      <c r="W15" s="2"/>
      <c r="X15" s="2"/>
      <c r="Y15" s="2" t="s">
        <v>40</v>
      </c>
      <c r="Z15" s="2"/>
      <c r="AA15" s="2"/>
      <c r="AB15" s="2"/>
      <c r="AC15" s="2"/>
      <c r="AD15" s="2"/>
      <c r="AE15" s="2"/>
      <c r="AF15" s="2"/>
      <c r="AG15" s="2"/>
      <c r="AH15" s="256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8"/>
      <c r="AT15" s="2"/>
    </row>
    <row r="16" spans="1:46">
      <c r="A16" s="40"/>
      <c r="B16" s="2" t="s">
        <v>133</v>
      </c>
      <c r="C16" s="2"/>
      <c r="D16" s="2"/>
      <c r="E16" s="2"/>
      <c r="F16" s="2"/>
      <c r="G16" s="2"/>
      <c r="H16" s="2"/>
      <c r="I16" s="2"/>
      <c r="J16" s="2"/>
      <c r="K16" s="256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9" ht="21.75" customHeight="1">
      <c r="A17" s="40"/>
      <c r="B17" s="2" t="s">
        <v>41</v>
      </c>
      <c r="C17" s="2"/>
      <c r="D17" s="2"/>
      <c r="E17" s="2"/>
      <c r="F17" s="2"/>
      <c r="G17" s="2"/>
      <c r="H17" s="2"/>
      <c r="I17" s="2"/>
      <c r="J17" s="2"/>
      <c r="K17" s="2"/>
      <c r="L17" s="286" t="s">
        <v>130</v>
      </c>
      <c r="M17" s="286"/>
      <c r="N17" s="286"/>
      <c r="O17" s="286"/>
      <c r="P17" s="286"/>
      <c r="Q17" s="286"/>
      <c r="R17" s="2"/>
      <c r="S17" s="275" t="s">
        <v>62</v>
      </c>
      <c r="T17" s="275"/>
      <c r="U17" s="275"/>
      <c r="V17" s="275"/>
      <c r="W17" s="275"/>
      <c r="X17" s="2"/>
      <c r="Y17" s="287" t="s">
        <v>131</v>
      </c>
      <c r="Z17" s="287"/>
      <c r="AA17" s="287"/>
      <c r="AB17" s="287"/>
      <c r="AC17" s="287"/>
      <c r="AD17" s="28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9" ht="15.75">
      <c r="A18" s="40"/>
      <c r="B18" s="2" t="s">
        <v>42</v>
      </c>
      <c r="C18" s="2"/>
      <c r="D18" s="2"/>
      <c r="E18" s="2"/>
      <c r="F18" s="2"/>
      <c r="G18" s="2"/>
      <c r="H18" s="2"/>
      <c r="I18" s="2"/>
      <c r="J18" s="2"/>
      <c r="K18" s="2"/>
      <c r="L18" s="276" t="s">
        <v>127</v>
      </c>
      <c r="M18" s="276"/>
      <c r="N18" s="276"/>
      <c r="O18" s="276"/>
      <c r="P18" s="276"/>
      <c r="Q18" s="276"/>
      <c r="R18" s="30"/>
      <c r="S18" s="277"/>
      <c r="T18" s="277"/>
      <c r="U18" s="277"/>
      <c r="V18" s="277"/>
      <c r="W18" s="277"/>
      <c r="X18" s="30"/>
      <c r="Y18" s="278" t="s">
        <v>128</v>
      </c>
      <c r="Z18" s="278"/>
      <c r="AA18" s="278"/>
      <c r="AB18" s="278"/>
      <c r="AC18" s="278"/>
      <c r="AD18" s="27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9">
      <c r="A19" s="40"/>
      <c r="B19" s="2"/>
      <c r="C19" s="2"/>
      <c r="D19" s="2"/>
      <c r="E19" s="2"/>
      <c r="F19" s="2"/>
      <c r="G19" s="2"/>
      <c r="H19" s="2"/>
      <c r="I19" s="2"/>
      <c r="J19" s="2"/>
      <c r="K19" s="2"/>
      <c r="L19" s="274" t="s">
        <v>129</v>
      </c>
      <c r="M19" s="274"/>
      <c r="N19" s="274"/>
      <c r="O19" s="274"/>
      <c r="P19" s="274"/>
      <c r="Q19" s="274"/>
      <c r="R19" s="2"/>
      <c r="S19" s="279" t="s">
        <v>43</v>
      </c>
      <c r="T19" s="279"/>
      <c r="U19" s="279"/>
      <c r="V19" s="279"/>
      <c r="W19" s="279"/>
      <c r="X19" s="2"/>
      <c r="Y19" s="274" t="s">
        <v>129</v>
      </c>
      <c r="Z19" s="274"/>
      <c r="AA19" s="274"/>
      <c r="AB19" s="274"/>
      <c r="AC19" s="274"/>
      <c r="AD19" s="27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9">
      <c r="A20" s="40"/>
      <c r="B20" s="47" t="s">
        <v>61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160"/>
      <c r="P20" s="47"/>
      <c r="Q20" s="47"/>
      <c r="R20" s="47"/>
      <c r="S20" s="47"/>
      <c r="T20" s="47"/>
      <c r="U20" s="47"/>
      <c r="V20" s="47"/>
      <c r="W20" s="47"/>
      <c r="X20" s="4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9">
      <c r="A21" s="224">
        <v>11</v>
      </c>
      <c r="B21" s="2"/>
      <c r="C21" s="2"/>
      <c r="D21" s="19" t="s">
        <v>44</v>
      </c>
      <c r="E21" s="19"/>
      <c r="F21" s="19"/>
      <c r="G21" s="2"/>
      <c r="H21" s="2"/>
      <c r="I21" s="2"/>
      <c r="J21" s="2"/>
      <c r="K21" s="2"/>
      <c r="L21" s="2"/>
      <c r="M21" s="2"/>
      <c r="N21" s="2"/>
      <c r="O21" s="264" t="str">
        <f>IF(Data2!D25&lt;&gt;1,"!POZOR!","")</f>
        <v/>
      </c>
      <c r="P21" s="2"/>
      <c r="Q21" s="2"/>
      <c r="R21" s="3" t="s">
        <v>45</v>
      </c>
      <c r="S21" s="3"/>
      <c r="T21" s="3"/>
      <c r="U21" s="3"/>
      <c r="V21" s="2"/>
      <c r="W21" s="2"/>
      <c r="X21" s="2"/>
      <c r="Y21" s="2"/>
      <c r="Z21" s="2"/>
      <c r="AA21" s="2"/>
      <c r="AB21" s="264" t="str">
        <f>IF(Data2!D31&gt;1,"!POZOR!","")</f>
        <v/>
      </c>
      <c r="AC21" s="2"/>
      <c r="AD21" s="15" t="s">
        <v>46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9">
      <c r="A22" s="224"/>
      <c r="B22" s="2"/>
      <c r="C22" s="2"/>
      <c r="D22" s="19" t="s">
        <v>47</v>
      </c>
      <c r="E22" s="19"/>
      <c r="F22" s="19"/>
      <c r="G22" s="2"/>
      <c r="H22" s="2"/>
      <c r="I22" s="2"/>
      <c r="J22" s="2"/>
      <c r="K22" s="2"/>
      <c r="L22" s="2"/>
      <c r="M22" s="2"/>
      <c r="N22" s="2"/>
      <c r="O22" s="264"/>
      <c r="P22" s="2"/>
      <c r="Q22" s="2"/>
      <c r="R22" s="3" t="s">
        <v>48</v>
      </c>
      <c r="S22" s="3"/>
      <c r="T22" s="3"/>
      <c r="U22" s="3"/>
      <c r="V22" s="2"/>
      <c r="W22" s="2"/>
      <c r="X22" s="2"/>
      <c r="Y22" s="2"/>
      <c r="Z22" s="2"/>
      <c r="AA22" s="2"/>
      <c r="AB22" s="264"/>
      <c r="AC22" s="2"/>
      <c r="AD22" s="15" t="s">
        <v>49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9">
      <c r="A23" s="224"/>
      <c r="B23" s="2"/>
      <c r="C23" s="2"/>
      <c r="D23" s="19" t="s">
        <v>50</v>
      </c>
      <c r="E23" s="19"/>
      <c r="F23" s="19"/>
      <c r="G23" s="2"/>
      <c r="H23" s="2"/>
      <c r="I23" s="2"/>
      <c r="J23" s="2"/>
      <c r="K23" s="2"/>
      <c r="L23" s="2"/>
      <c r="M23" s="2"/>
      <c r="N23" s="2"/>
      <c r="O23" s="264"/>
      <c r="P23" s="2"/>
      <c r="Q23" s="2"/>
      <c r="R23" s="3" t="s">
        <v>51</v>
      </c>
      <c r="S23" s="3"/>
      <c r="T23" s="3"/>
      <c r="U23" s="3"/>
      <c r="V23" s="2"/>
      <c r="W23" s="2"/>
      <c r="X23" s="2"/>
      <c r="Y23" s="2"/>
      <c r="Z23" s="2"/>
      <c r="AA23" s="2"/>
      <c r="AB23" s="264"/>
      <c r="AC23" s="2"/>
      <c r="AD23" s="15" t="s">
        <v>52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9">
      <c r="A24" s="40"/>
      <c r="B24" s="2"/>
      <c r="C24" s="2"/>
      <c r="D24" s="17" t="s">
        <v>53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9">
      <c r="A25" s="40"/>
      <c r="B25" s="2"/>
      <c r="C25" s="2"/>
      <c r="D25" s="19"/>
      <c r="E25" s="19"/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9">
      <c r="A26" s="40"/>
      <c r="B26" s="2"/>
      <c r="C26" s="2"/>
      <c r="D26" s="19"/>
      <c r="E26" s="19"/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9">
      <c r="A27" s="40"/>
      <c r="B27" s="2"/>
      <c r="C27" s="2"/>
      <c r="D27" s="19"/>
      <c r="E27" s="19"/>
      <c r="F27" s="1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9">
      <c r="A28" s="40"/>
      <c r="B28" s="2"/>
      <c r="C28" s="2"/>
      <c r="D28" s="19" t="s">
        <v>337</v>
      </c>
      <c r="E28" s="19"/>
      <c r="F28" s="1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 t="s">
        <v>375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9">
      <c r="A29" s="40"/>
      <c r="B29" s="47" t="s">
        <v>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9" ht="3.75" customHeight="1">
      <c r="A30" s="40"/>
      <c r="B30" s="2"/>
      <c r="C30" s="2"/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9">
      <c r="A31" s="40"/>
      <c r="B31" s="2"/>
      <c r="C31" s="2" t="s">
        <v>55</v>
      </c>
      <c r="D31" s="1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W31" s="181"/>
    </row>
    <row r="32" spans="1:49" ht="15.75">
      <c r="A32" s="40"/>
      <c r="B32" s="2"/>
      <c r="C32" s="3" t="s">
        <v>56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63"/>
      <c r="O32" s="263"/>
      <c r="P32" s="263"/>
      <c r="Q32" s="263"/>
      <c r="R32" s="263"/>
      <c r="S32" s="263"/>
      <c r="T32" s="263"/>
      <c r="U32" s="2" t="s">
        <v>57</v>
      </c>
      <c r="V32" s="2"/>
      <c r="W32" s="2"/>
      <c r="X32" s="2"/>
      <c r="Y32" s="2"/>
      <c r="Z32" s="2"/>
      <c r="AA32" s="2"/>
      <c r="AB32" s="2"/>
      <c r="AC32" s="15" t="s">
        <v>58</v>
      </c>
      <c r="AD32" s="2"/>
      <c r="AE32" s="2"/>
      <c r="AF32" s="2"/>
      <c r="AG32" s="2"/>
      <c r="AH32" s="2"/>
      <c r="AI32" s="2"/>
      <c r="AJ32" s="18"/>
      <c r="AK32" s="18"/>
      <c r="AL32" s="18"/>
      <c r="AM32" s="2"/>
      <c r="AN32" s="2"/>
      <c r="AO32" s="259"/>
      <c r="AP32" s="259"/>
      <c r="AQ32" s="259"/>
      <c r="AR32" s="2"/>
      <c r="AS32" s="14" t="s">
        <v>57</v>
      </c>
      <c r="AT32" s="2"/>
    </row>
    <row r="33" spans="1:46" ht="15.75">
      <c r="A33" s="40"/>
      <c r="B33" s="2"/>
      <c r="C33" s="3" t="s">
        <v>59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63"/>
      <c r="O33" s="263"/>
      <c r="P33" s="263"/>
      <c r="Q33" s="263"/>
      <c r="R33" s="263"/>
      <c r="S33" s="263"/>
      <c r="T33" s="263"/>
      <c r="U33" s="2" t="s">
        <v>57</v>
      </c>
      <c r="V33" s="2"/>
      <c r="W33" s="2"/>
      <c r="X33" s="2"/>
      <c r="Y33" s="2"/>
      <c r="Z33" s="2"/>
      <c r="AA33" s="2"/>
      <c r="AB33" s="2"/>
      <c r="AC33" s="15" t="s">
        <v>60</v>
      </c>
      <c r="AD33" s="2"/>
      <c r="AE33" s="2"/>
      <c r="AF33" s="2"/>
      <c r="AG33" s="2"/>
      <c r="AH33" s="2"/>
      <c r="AI33" s="2"/>
      <c r="AJ33" s="18"/>
      <c r="AK33" s="18"/>
      <c r="AL33" s="18"/>
      <c r="AM33" s="2"/>
      <c r="AN33" s="2"/>
      <c r="AO33" s="259"/>
      <c r="AP33" s="259"/>
      <c r="AQ33" s="259"/>
      <c r="AR33" s="2"/>
      <c r="AS33" s="14" t="s">
        <v>57</v>
      </c>
      <c r="AT33" s="2"/>
    </row>
    <row r="34" spans="1:46">
      <c r="A34" s="4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04" t="s">
        <v>376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>
      <c r="A35" s="40"/>
      <c r="B35" s="2"/>
      <c r="C35" s="2" t="s">
        <v>63</v>
      </c>
      <c r="D35" s="2"/>
      <c r="E35" s="2"/>
      <c r="F35" s="2"/>
      <c r="G35" s="2"/>
      <c r="H35" s="2"/>
      <c r="I35" s="2"/>
      <c r="J35" s="2"/>
      <c r="K35" s="2"/>
      <c r="L35" s="2" t="s">
        <v>378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04" t="s">
        <v>251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>
      <c r="A36" s="40"/>
      <c r="B36" s="2"/>
      <c r="C36" s="167" t="str">
        <f>IF(Data2!D38=0,"ZADAJ FIX / SYMETRIU",IF(Data2!D38=2,"ZADAJ LEN JEDEN",""))</f>
        <v/>
      </c>
      <c r="D36" s="2"/>
      <c r="E36" s="2"/>
      <c r="F36" s="2"/>
      <c r="G36" s="2"/>
      <c r="H36" s="2"/>
      <c r="I36" s="2"/>
      <c r="J36" s="2"/>
      <c r="K36" s="2"/>
      <c r="L36" s="2" t="s">
        <v>65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>
      <c r="A37" s="4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59">
        <v>3000</v>
      </c>
      <c r="O37" s="259"/>
      <c r="P37" s="259"/>
      <c r="Q37" s="259"/>
      <c r="R37" s="259"/>
      <c r="S37" s="259"/>
      <c r="T37" s="259"/>
      <c r="U37" s="2" t="s">
        <v>57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>
      <c r="A39" s="40"/>
      <c r="B39" s="2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>
      <c r="A40" s="40"/>
      <c r="B40" s="2"/>
      <c r="C40" s="24" t="s">
        <v>228</v>
      </c>
      <c r="D40" s="25"/>
      <c r="E40" s="25"/>
      <c r="F40" s="25"/>
      <c r="G40" s="26"/>
      <c r="H40" s="26"/>
      <c r="I40" s="26"/>
      <c r="J40" s="26"/>
      <c r="K40" s="26"/>
      <c r="L40" s="26"/>
      <c r="M40" s="26"/>
      <c r="N40" s="256">
        <f>IF(výpočty!$B$20=1,výpočty!B26,IF(výpočty!$C$20=1,výpočty!C26,IF(výpočty!$D$20=1,výpočty!D26,IF(výpočty!$E$20=1,výpočty!E26,IF(výpočty!$F$20=1,výpočty!F26,IF(výpočty!$G$20=1,výpočty!G26,IF(výpočty!$H$20=1,výpočty!H26,IF(výpočty!$I$20=1,výpočty!I26,IF(výpočty!$J$20=1,výpočty!J26,IF(výpočty!$K$20=1,výpočty!K26,IF(výpočty!$L$20=1,výpočty!L26,IF(výpočty!$M$20=1,výpočty!M26,IF(výpočty!$N$20=1,výpočty!N26,IF(výpočty!$O$20=1,výpočty!O26))))))))))))))</f>
        <v>2272</v>
      </c>
      <c r="O40" s="257"/>
      <c r="P40" s="257"/>
      <c r="Q40" s="257"/>
      <c r="R40" s="257"/>
      <c r="S40" s="257"/>
      <c r="T40" s="258"/>
      <c r="U40" s="2" t="s">
        <v>57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>
      <c r="A41" s="40"/>
      <c r="B41" s="2"/>
      <c r="C41" s="27"/>
      <c r="D41" s="28"/>
      <c r="E41" s="2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>
      <c r="A42" s="40"/>
      <c r="B42" s="2"/>
      <c r="C42" s="24" t="s">
        <v>229</v>
      </c>
      <c r="D42" s="25"/>
      <c r="E42" s="25"/>
      <c r="F42" s="25"/>
      <c r="G42" s="26"/>
      <c r="H42" s="26"/>
      <c r="I42" s="26"/>
      <c r="J42" s="26"/>
      <c r="K42" s="26"/>
      <c r="L42" s="26"/>
      <c r="M42" s="26"/>
      <c r="N42" s="256">
        <f>IF(výpočty!$B$20=1,výpočty!B27,IF(výpočty!$C$20=1,výpočty!C27,IF(výpočty!$D$20=1,výpočty!D27,IF(výpočty!$E$20=1,výpočty!E27,IF(výpočty!$F$20=1,výpočty!F27,IF(výpočty!$G$20=1,výpočty!G27,IF(výpočty!$H$20=1,výpočty!H27,IF(výpočty!$I$20=1,výpočty!I27,IF(výpočty!$J$20=1,výpočty!J27,IF(výpočty!$K$20=1,výpočty!K27,IF(výpočty!$L$20=1,výpočty!L27,IF(výpočty!$M$20=1,výpočty!M27,IF(výpočty!$N$20=1,výpočty!N27,IF(výpočty!$O$20=1,výpočty!O27))))))))))))))</f>
        <v>1737</v>
      </c>
      <c r="O42" s="257"/>
      <c r="P42" s="257"/>
      <c r="Q42" s="257"/>
      <c r="R42" s="257"/>
      <c r="S42" s="257"/>
      <c r="T42" s="258"/>
      <c r="U42" s="2" t="s">
        <v>57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>
      <c r="A43" s="40"/>
      <c r="B43" s="2"/>
      <c r="C43" s="27"/>
      <c r="D43" s="28"/>
      <c r="E43" s="28"/>
      <c r="F43" s="22"/>
      <c r="G43" s="22"/>
      <c r="H43" s="22"/>
      <c r="I43" s="22"/>
      <c r="J43" s="22"/>
      <c r="K43" s="22"/>
      <c r="L43" s="22"/>
      <c r="M43" s="22"/>
      <c r="N43" s="228" t="str">
        <f>IF(Data2!B84=TRUE,"neskracovať",IF(Data2!B85=TRUE,"neskracovať","skrátiť"))</f>
        <v>neskracovať</v>
      </c>
      <c r="O43" s="229"/>
      <c r="P43" s="229"/>
      <c r="Q43" s="229"/>
      <c r="R43" s="229"/>
      <c r="S43" s="229"/>
      <c r="T43" s="23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>
      <c r="A44" s="40"/>
      <c r="B44" s="2"/>
      <c r="C44" s="24" t="s">
        <v>24</v>
      </c>
      <c r="D44" s="25"/>
      <c r="E44" s="25"/>
      <c r="F44" s="25"/>
      <c r="G44" s="26"/>
      <c r="H44" s="26"/>
      <c r="I44" s="26"/>
      <c r="J44" s="26"/>
      <c r="K44" s="26"/>
      <c r="L44" s="26"/>
      <c r="M44" s="26"/>
      <c r="N44" s="256">
        <f>IF(výpočty!$B$20=1,výpočty!B28,IF(výpočty!$C$20=1,výpočty!C28,IF(výpočty!$D$20=1,výpočty!D28,IF(výpočty!$E$20=1,výpočty!E28,IF(výpočty!$F$20=1,výpočty!F28,IF(výpočty!$G$20=1,výpočty!G28,IF(výpočty!$H$20=1,výpočty!H28,IF(výpočty!$I$20=1,výpočty!I28,IF(výpočty!$J$20=1,výpočty!J28,IF(výpočty!$K$20=1,výpočty!K28,IF(výpočty!$L$20=1,výpočty!L28,IF(výpočty!$M$20=1,výpočty!M28,IF(výpočty!$N$20=1,výpočty!N28,IF(výpočty!$O$20=1,výpočty!O28))))))))))))))</f>
        <v>2162</v>
      </c>
      <c r="O44" s="257"/>
      <c r="P44" s="257"/>
      <c r="Q44" s="257"/>
      <c r="R44" s="257"/>
      <c r="S44" s="257"/>
      <c r="T44" s="258"/>
      <c r="U44" s="2" t="s">
        <v>57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>
      <c r="A45" s="40"/>
      <c r="B45" s="2"/>
      <c r="C45" s="27"/>
      <c r="D45" s="28"/>
      <c r="E45" s="28"/>
      <c r="F45" s="22"/>
      <c r="G45" s="22"/>
      <c r="H45" s="22"/>
      <c r="I45" s="22"/>
      <c r="J45" s="22"/>
      <c r="K45" s="22"/>
      <c r="L45" s="22"/>
      <c r="M45" s="22"/>
      <c r="N45" s="228" t="str">
        <f>IF(Data2!B63=TRUE,Data2!A63,IF(Data2!B64=TRUE,Data2!A64))</f>
        <v>na stred</v>
      </c>
      <c r="O45" s="229"/>
      <c r="P45" s="229"/>
      <c r="Q45" s="229"/>
      <c r="R45" s="229"/>
      <c r="S45" s="229"/>
      <c r="T45" s="230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5.75" thickBot="1">
      <c r="A46" s="40"/>
      <c r="B46" s="2"/>
      <c r="C46" s="118" t="s">
        <v>25</v>
      </c>
      <c r="D46" s="29"/>
      <c r="E46" s="29"/>
      <c r="F46" s="29"/>
      <c r="G46" s="30"/>
      <c r="H46" s="30"/>
      <c r="I46" s="30"/>
      <c r="J46" s="30"/>
      <c r="K46" s="30"/>
      <c r="L46" s="30"/>
      <c r="M46" s="30"/>
      <c r="N46" s="260">
        <f>IF(výpočty!$B$20=1,výpočty!B29,IF(výpočty!$C$20=1,výpočty!C29,IF(výpočty!$D$20=1,výpočty!D29,IF(výpočty!$E$20=1,výpočty!E29,IF(výpočty!$F$20=1,výpočty!F29,IF(výpočty!$G$20=1,výpočty!G29,IF(výpočty!$H$20=1,výpočty!H29,IF(výpočty!$I$20=1,výpočty!I29,IF(výpočty!$J$20=1,výpočty!J29,IF(výpočty!$K$20=1,výpočty!K29,IF(výpočty!$L$20=1,výpočty!L29,IF(výpočty!$M$20=1,výpočty!M29,IF(výpočty!$N$20=1,výpočty!N29,IF(výpočty!$O$20=1,výpočty!O29))))))))))))))</f>
        <v>1687</v>
      </c>
      <c r="O46" s="261"/>
      <c r="P46" s="261"/>
      <c r="Q46" s="261"/>
      <c r="R46" s="261"/>
      <c r="S46" s="261"/>
      <c r="T46" s="262"/>
      <c r="U46" s="2" t="s">
        <v>57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5.75">
      <c r="A47" s="40"/>
      <c r="B47" s="2"/>
      <c r="C47" s="121"/>
      <c r="D47" s="122"/>
      <c r="E47" s="122"/>
      <c r="F47" s="123"/>
      <c r="G47" s="123"/>
      <c r="H47" s="123"/>
      <c r="I47" s="123"/>
      <c r="J47" s="123"/>
      <c r="K47" s="123"/>
      <c r="L47" s="123"/>
      <c r="M47" s="124" t="s">
        <v>258</v>
      </c>
      <c r="N47" s="225" t="str">
        <f>IF(Data2!$B$31=TRUE,Data2!A31,IF(Data2!$B$32=TRUE,Data2!A32,IF(Data2!$B$33=TRUE,Data2!A33)))</f>
        <v>S117</v>
      </c>
      <c r="O47" s="226"/>
      <c r="P47" s="226"/>
      <c r="Q47" s="226"/>
      <c r="R47" s="226"/>
      <c r="S47" s="226"/>
      <c r="T47" s="227"/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.75" thickBot="1">
      <c r="A48" s="40"/>
      <c r="B48" s="2"/>
      <c r="C48" s="125" t="s">
        <v>26</v>
      </c>
      <c r="D48" s="126"/>
      <c r="E48" s="126"/>
      <c r="F48" s="126"/>
      <c r="G48" s="127"/>
      <c r="H48" s="127"/>
      <c r="I48" s="127"/>
      <c r="J48" s="127"/>
      <c r="K48" s="127"/>
      <c r="L48" s="127"/>
      <c r="M48" s="127"/>
      <c r="N48" s="191">
        <f>IF(výpočty!$B$20=1,výpočty!B30,IF(výpočty!$C$20=1,výpočty!C30,IF(výpočty!$D$20=1,výpočty!D30,IF(výpočty!$E$20=1,výpočty!E30,IF(výpočty!$F$20=1,výpočty!F30,IF(výpočty!$G$20=1,výpočty!G30,IF(výpočty!$H$20=1,výpočty!H30,IF(výpočty!$I$20=1,výpočty!I30,IF(výpočty!$J$20=1,výpočty!J30,IF(výpočty!$K$20=1,výpočty!K30,IF(výpočty!$L$20=1,výpočty!L30,IF(výpočty!$M$20=1,výpočty!M30,IF(výpočty!$N$20=1,výpočty!N30,IF(výpočty!$O$20=1,výpočty!O30))))))))))))))</f>
        <v>1687.5</v>
      </c>
      <c r="O48" s="192"/>
      <c r="P48" s="192"/>
      <c r="Q48" s="192"/>
      <c r="R48" s="192"/>
      <c r="S48" s="192"/>
      <c r="T48" s="193"/>
      <c r="U48" s="2" t="s">
        <v>57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>
      <c r="A49" s="40"/>
      <c r="B49" s="2"/>
      <c r="C49" s="121"/>
      <c r="D49" s="122"/>
      <c r="E49" s="122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3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>
      <c r="A50" s="40"/>
      <c r="B50" s="2"/>
      <c r="C50" s="136"/>
      <c r="D50" s="30"/>
      <c r="E50" s="29"/>
      <c r="F50" s="29"/>
      <c r="G50" s="30"/>
      <c r="H50" s="30"/>
      <c r="I50" s="30"/>
      <c r="J50" s="30"/>
      <c r="K50" s="30"/>
      <c r="L50" s="30"/>
      <c r="M50" s="30"/>
      <c r="N50" s="228" t="str">
        <f>IF(Data2!B50=TRUE,Data2!A50,IF(Data2!B51=TRUE,Data2!A51,IF(Data2!B52=TRUE,Data2!A52,IF(Data2!B53=TRUE,Data2!A53,0))))</f>
        <v>nízka (na stred)</v>
      </c>
      <c r="O50" s="229"/>
      <c r="P50" s="229"/>
      <c r="Q50" s="229"/>
      <c r="R50" s="229"/>
      <c r="S50" s="229"/>
      <c r="T50" s="23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.75" thickBot="1">
      <c r="A51" s="40"/>
      <c r="B51" s="2"/>
      <c r="C51" s="125" t="s">
        <v>27</v>
      </c>
      <c r="D51" s="127"/>
      <c r="E51" s="137"/>
      <c r="F51" s="127"/>
      <c r="G51" s="127"/>
      <c r="H51" s="127"/>
      <c r="I51" s="127"/>
      <c r="J51" s="127"/>
      <c r="K51" s="127"/>
      <c r="L51" s="127"/>
      <c r="M51" s="127"/>
      <c r="N51" s="191">
        <f>IF(výpočty!$B$20=1,výpočty!B31,IF(výpočty!$C$20=1,výpočty!C31,IF(výpočty!$D$20=1,výpočty!D31,IF(výpočty!$E$20=1,výpočty!E31,IF(výpočty!$F$20=1,výpočty!F31,IF(výpočty!$G$20=1,výpočty!G31,IF(výpočty!$H$20=1,výpočty!H31,IF(výpočty!$I$20=1,výpočty!I31,IF(výpočty!$J$20=1,výpočty!J31,IF(výpočty!$K$20=1,výpočty!K31,IF(výpočty!$L$20=1,výpočty!L31,IF(výpočty!$M$20=1,výpočty!M31,IF(výpočty!$N$20=1,výpočty!N31,IF(výpočty!$O$20=1,výpočty!O31))))))))))))))</f>
        <v>3426</v>
      </c>
      <c r="O51" s="192"/>
      <c r="P51" s="192"/>
      <c r="Q51" s="192"/>
      <c r="R51" s="192"/>
      <c r="S51" s="192"/>
      <c r="T51" s="193"/>
      <c r="U51" s="2" t="s">
        <v>57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>
      <c r="A52" s="40"/>
      <c r="B52" s="2"/>
      <c r="C52" s="119"/>
      <c r="D52" s="30"/>
      <c r="E52" s="120"/>
      <c r="F52" s="30"/>
      <c r="G52" s="30"/>
      <c r="H52" s="30"/>
      <c r="I52" s="30"/>
      <c r="J52" s="30"/>
      <c r="K52" s="30"/>
      <c r="L52" s="30"/>
      <c r="M52" s="30"/>
      <c r="N52" s="228" t="str">
        <f>IF(Data2!B71=TRUE,Data2!A71,IF(Data2!B72=TRUE,Data2!A72,IF(Data2!B73=TRUE,Data2!A73,IF(Data2!B74=TRUE,Data2!A74,"žiaden"))))</f>
        <v>žiaden</v>
      </c>
      <c r="O52" s="229"/>
      <c r="P52" s="229"/>
      <c r="Q52" s="229"/>
      <c r="R52" s="229"/>
      <c r="S52" s="229"/>
      <c r="T52" s="23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>
      <c r="A53" s="40"/>
      <c r="B53" s="2"/>
      <c r="C53" s="34" t="s">
        <v>28</v>
      </c>
      <c r="D53" s="25"/>
      <c r="E53" s="32"/>
      <c r="F53" s="26"/>
      <c r="G53" s="26"/>
      <c r="H53" s="26"/>
      <c r="I53" s="26"/>
      <c r="J53" s="26"/>
      <c r="K53" s="26"/>
      <c r="L53" s="26"/>
      <c r="M53" s="26"/>
      <c r="N53" s="256" t="str">
        <f>IF(výpočty!$B$20=1,výpočty!B32,IF(výpočty!$C$20=1,výpočty!C32,IF(výpočty!$D$20=1,výpočty!D32,IF(výpočty!$E$20=1,výpočty!E32,IF(výpočty!$F$20=1,výpočty!F32,IF(výpočty!$G$20=1,výpočty!G32,IF(výpočty!$H$20=1,výpočty!H32,IF(výpočty!$I$20=1,výpočty!I32,IF(výpočty!$J$20=1,výpočty!J32,IF(výpočty!$K$20=1,výpočty!K32,IF(výpočty!$L$20=1,výpočty!L32,IF(výpočty!$M$20=1,výpočty!M32,IF(výpočty!$N$20=1,výpočty!N32,IF(výpočty!$O$20=1,výpočty!O32))))))))))))))</f>
        <v>3540</v>
      </c>
      <c r="O53" s="257"/>
      <c r="P53" s="257"/>
      <c r="Q53" s="257"/>
      <c r="R53" s="257"/>
      <c r="S53" s="257"/>
      <c r="T53" s="258"/>
      <c r="U53" s="2" t="s">
        <v>57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>
      <c r="A54" s="40"/>
      <c r="B54" s="2"/>
      <c r="C54" s="35"/>
      <c r="D54" s="28"/>
      <c r="E54" s="36"/>
      <c r="F54" s="36"/>
      <c r="G54" s="22"/>
      <c r="H54" s="22"/>
      <c r="I54" s="22"/>
      <c r="J54" s="22"/>
      <c r="K54" s="22"/>
      <c r="L54" s="22"/>
      <c r="M54" s="22"/>
      <c r="N54" s="228" t="str">
        <f>IF(Data2!B77=TRUE,Data2!A77,IF(Data2!B78=TRUE,Data2!A78,"žiadna"))</f>
        <v>žiadna</v>
      </c>
      <c r="O54" s="229"/>
      <c r="P54" s="229"/>
      <c r="Q54" s="229"/>
      <c r="R54" s="229"/>
      <c r="S54" s="229"/>
      <c r="T54" s="230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>
      <c r="A55" s="40"/>
      <c r="B55" s="2"/>
      <c r="C55" s="24" t="s">
        <v>29</v>
      </c>
      <c r="D55" s="25"/>
      <c r="E55" s="32"/>
      <c r="F55" s="26"/>
      <c r="G55" s="26"/>
      <c r="H55" s="26"/>
      <c r="I55" s="26"/>
      <c r="J55" s="26"/>
      <c r="K55" s="26"/>
      <c r="L55" s="26"/>
      <c r="M55" s="26"/>
      <c r="N55" s="256"/>
      <c r="O55" s="257"/>
      <c r="P55" s="257"/>
      <c r="Q55" s="257"/>
      <c r="R55" s="257"/>
      <c r="S55" s="257"/>
      <c r="T55" s="258"/>
      <c r="U55" s="2" t="s">
        <v>57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5" customHeight="1">
      <c r="A56" s="40"/>
      <c r="B56" s="2"/>
      <c r="C56" s="27"/>
      <c r="D56" s="36"/>
      <c r="E56" s="36"/>
      <c r="F56" s="36"/>
      <c r="G56" s="22"/>
      <c r="H56" s="22"/>
      <c r="I56" s="22"/>
      <c r="J56" s="22"/>
      <c r="K56" s="22"/>
      <c r="L56" s="22"/>
      <c r="M56" s="22"/>
      <c r="N56" s="228" t="str">
        <f>IF(Data2!B81=TRUE,Data2!A81,"NIE")</f>
        <v>NIE</v>
      </c>
      <c r="O56" s="229"/>
      <c r="P56" s="229"/>
      <c r="Q56" s="229"/>
      <c r="R56" s="229"/>
      <c r="S56" s="229"/>
      <c r="T56" s="230"/>
      <c r="U56" s="2"/>
      <c r="V56" s="2"/>
      <c r="W56" s="2"/>
      <c r="X56" s="2"/>
      <c r="Y56" s="2"/>
      <c r="Z56" s="2"/>
      <c r="AA56" s="2"/>
      <c r="AB56" s="2"/>
      <c r="AC56" s="2" t="s">
        <v>66</v>
      </c>
      <c r="AD56" s="2"/>
      <c r="AE56" s="2"/>
      <c r="AF56" s="2"/>
      <c r="AG56" s="2"/>
      <c r="AH56" s="2"/>
      <c r="AI56" s="2"/>
      <c r="AJ56" s="2"/>
      <c r="AK56" s="2"/>
      <c r="AL56" s="2"/>
      <c r="AM56" s="259"/>
      <c r="AN56" s="259"/>
      <c r="AO56" s="259"/>
      <c r="AP56" s="259"/>
      <c r="AQ56" s="259"/>
      <c r="AR56" s="2" t="s">
        <v>57</v>
      </c>
      <c r="AS56" s="2"/>
      <c r="AT56" s="2"/>
    </row>
    <row r="57" spans="1:46">
      <c r="A57" s="40"/>
      <c r="B57" s="2"/>
      <c r="C57" s="24" t="s">
        <v>30</v>
      </c>
      <c r="D57" s="32"/>
      <c r="E57" s="26"/>
      <c r="F57" s="26"/>
      <c r="G57" s="26"/>
      <c r="H57" s="26"/>
      <c r="I57" s="26"/>
      <c r="J57" s="26"/>
      <c r="K57" s="26"/>
      <c r="L57" s="26"/>
      <c r="M57" s="26"/>
      <c r="N57" s="256"/>
      <c r="O57" s="257"/>
      <c r="P57" s="257"/>
      <c r="Q57" s="257"/>
      <c r="R57" s="257"/>
      <c r="S57" s="257"/>
      <c r="T57" s="258"/>
      <c r="U57" s="2" t="s">
        <v>57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0"/>
      <c r="AN57" s="30"/>
      <c r="AO57" s="30"/>
      <c r="AP57" s="30"/>
      <c r="AQ57" s="30"/>
      <c r="AR57" s="2"/>
      <c r="AS57" s="2"/>
      <c r="AT57" s="2"/>
    </row>
    <row r="58" spans="1:46" ht="15" customHeight="1">
      <c r="A58" s="40"/>
      <c r="B58" s="2"/>
      <c r="C58" s="21"/>
      <c r="D58" s="36"/>
      <c r="E58" s="22"/>
      <c r="F58" s="37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"/>
      <c r="V58" s="2"/>
      <c r="W58" s="2"/>
      <c r="X58" s="2"/>
      <c r="Y58" s="2"/>
      <c r="Z58" s="2"/>
      <c r="AA58" s="2"/>
      <c r="AB58" s="2"/>
      <c r="AC58" s="2" t="s">
        <v>67</v>
      </c>
      <c r="AD58" s="2"/>
      <c r="AE58" s="2"/>
      <c r="AF58" s="2"/>
      <c r="AG58" s="2"/>
      <c r="AH58" s="2"/>
      <c r="AI58" s="2"/>
      <c r="AJ58" s="2"/>
      <c r="AK58" s="2"/>
      <c r="AL58" s="2"/>
      <c r="AM58" s="259"/>
      <c r="AN58" s="259"/>
      <c r="AO58" s="259"/>
      <c r="AP58" s="259"/>
      <c r="AQ58" s="259"/>
      <c r="AR58" s="2" t="s">
        <v>57</v>
      </c>
      <c r="AS58" s="2"/>
      <c r="AT58" s="2"/>
    </row>
    <row r="59" spans="1:46">
      <c r="A59" s="40"/>
      <c r="B59" s="2"/>
      <c r="C59" s="24" t="s">
        <v>31</v>
      </c>
      <c r="D59" s="32"/>
      <c r="E59" s="26"/>
      <c r="F59" s="26"/>
      <c r="G59" s="26"/>
      <c r="H59" s="26"/>
      <c r="I59" s="26"/>
      <c r="J59" s="26"/>
      <c r="K59" s="26"/>
      <c r="L59" s="26"/>
      <c r="M59" s="26"/>
      <c r="N59" s="256"/>
      <c r="O59" s="257"/>
      <c r="P59" s="257"/>
      <c r="Q59" s="257"/>
      <c r="R59" s="257"/>
      <c r="S59" s="257"/>
      <c r="T59" s="258"/>
      <c r="U59" s="2" t="s">
        <v>57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3.7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</row>
    <row r="61" spans="1:46">
      <c r="A61" s="40"/>
      <c r="B61" s="38" t="s">
        <v>68</v>
      </c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177" t="str">
        <f>IF(Data2!D42&gt;1,"!!! ZAKLIKNUTÉ VIAC TYPOV !!!",IF(Data2!D42=0,"!!!ZADAJ TYP!!!",""))</f>
        <v/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2"/>
      <c r="Z61" s="39" t="s">
        <v>69</v>
      </c>
      <c r="AA61" s="39"/>
      <c r="AB61" s="39"/>
      <c r="AC61" s="39"/>
      <c r="AD61" s="39"/>
      <c r="AE61" s="39"/>
      <c r="AF61" s="39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3.75" customHeight="1" thickBot="1">
      <c r="A62" s="224">
        <v>12</v>
      </c>
      <c r="B62" s="2"/>
      <c r="C62" s="20"/>
      <c r="D62" s="2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24">
        <v>24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>
      <c r="A63" s="224"/>
      <c r="B63" s="30"/>
      <c r="C63" s="30" t="s">
        <v>16</v>
      </c>
      <c r="D63" s="30"/>
      <c r="E63" s="30"/>
      <c r="F63" s="30"/>
      <c r="G63" s="30"/>
      <c r="H63" s="50"/>
      <c r="I63" s="51" t="s">
        <v>18</v>
      </c>
      <c r="J63" s="51"/>
      <c r="K63" s="51"/>
      <c r="L63" s="51"/>
      <c r="M63" s="51"/>
      <c r="N63" s="51"/>
      <c r="O63" s="51"/>
      <c r="P63" s="51" t="s">
        <v>19</v>
      </c>
      <c r="Q63" s="51"/>
      <c r="R63" s="51"/>
      <c r="S63" s="51"/>
      <c r="T63" s="51"/>
      <c r="U63" s="51"/>
      <c r="V63" s="51"/>
      <c r="W63" s="51" t="s">
        <v>17</v>
      </c>
      <c r="X63" s="51"/>
      <c r="Y63" s="52"/>
      <c r="Z63" s="2"/>
      <c r="AA63" s="224"/>
      <c r="AB63" s="2" t="s">
        <v>346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>
      <c r="A64" s="224"/>
      <c r="B64" s="2"/>
      <c r="C64" s="2"/>
      <c r="D64" s="2"/>
      <c r="E64" s="2"/>
      <c r="F64" s="2"/>
      <c r="G64" s="2"/>
      <c r="H64" s="5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54"/>
      <c r="Z64" s="2"/>
      <c r="AA64" s="224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30"/>
      <c r="AO64" s="2"/>
      <c r="AP64" s="2"/>
      <c r="AQ64" s="2"/>
      <c r="AR64" s="2"/>
      <c r="AS64" s="2"/>
      <c r="AT64" s="2"/>
    </row>
    <row r="65" spans="1:46">
      <c r="A65" s="224"/>
      <c r="B65" s="2"/>
      <c r="C65" s="2"/>
      <c r="D65" s="2"/>
      <c r="E65" s="2"/>
      <c r="F65" s="2"/>
      <c r="G65" s="2"/>
      <c r="H65" s="5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54"/>
      <c r="Z65" s="2"/>
      <c r="AA65" s="224"/>
      <c r="AB65" s="2" t="s">
        <v>347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5.75" thickBot="1">
      <c r="A66" s="224"/>
      <c r="B66" s="2"/>
      <c r="C66" s="2"/>
      <c r="D66" s="2"/>
      <c r="E66" s="2"/>
      <c r="F66" s="2"/>
      <c r="G66" s="2"/>
      <c r="H66" s="265" t="s">
        <v>89</v>
      </c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7"/>
      <c r="Z66" s="2"/>
      <c r="AA66" s="224"/>
      <c r="AB66" s="157" t="s">
        <v>348</v>
      </c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</row>
    <row r="67" spans="1:46" ht="3.75" customHeight="1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24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>
      <c r="A68" s="40"/>
      <c r="B68" s="38" t="s">
        <v>70</v>
      </c>
      <c r="C68" s="42"/>
      <c r="D68" s="38"/>
      <c r="E68" s="38"/>
      <c r="F68" s="38"/>
      <c r="G68" s="38"/>
      <c r="H68" s="38"/>
      <c r="I68" s="38"/>
      <c r="J68" s="38"/>
      <c r="K68" s="38"/>
      <c r="L68" s="38"/>
      <c r="M68" s="178" t="str">
        <f>IF(Data2!D125&lt;&gt;0,"!!!ZADAJ HMOTNOSŤ KRÍDLA!!!","")</f>
        <v/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2"/>
      <c r="AA68" s="224"/>
      <c r="AB68" s="30" t="s">
        <v>120</v>
      </c>
      <c r="AC68" s="2"/>
      <c r="AD68" s="2"/>
      <c r="AE68" s="2"/>
      <c r="AF68" s="2"/>
      <c r="AG68" s="69" t="s">
        <v>245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3.75" customHeight="1">
      <c r="A69" s="4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>
      <c r="A70" s="40"/>
      <c r="B70" s="30"/>
      <c r="C70" s="30"/>
      <c r="D70" s="30" t="s">
        <v>71</v>
      </c>
      <c r="E70" s="30"/>
      <c r="F70" s="30"/>
      <c r="G70" s="30"/>
      <c r="H70" s="30"/>
      <c r="I70" s="30"/>
      <c r="J70" s="30"/>
      <c r="K70" s="30"/>
      <c r="L70" s="30"/>
      <c r="M70" s="30"/>
      <c r="N70" s="30" t="s">
        <v>72</v>
      </c>
      <c r="O70" s="30"/>
      <c r="P70" s="30"/>
      <c r="Q70" s="30"/>
      <c r="R70" s="30"/>
      <c r="S70" s="30"/>
      <c r="T70" s="30"/>
      <c r="U70" s="30"/>
      <c r="V70" s="30"/>
      <c r="W70" s="30"/>
      <c r="X70" s="30" t="s">
        <v>73</v>
      </c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 t="s">
        <v>74</v>
      </c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2"/>
    </row>
    <row r="71" spans="1:46" ht="3.75" customHeight="1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</row>
    <row r="72" spans="1:46">
      <c r="A72" s="40"/>
      <c r="B72" s="43" t="s">
        <v>75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177" t="str">
        <f>IF(SUM(Data2!$C$88:$C$105)&gt;1,"!!! ZAKLIKNUTÉ VIACERÉ SCHÉMY !!!","")</f>
        <v/>
      </c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</row>
    <row r="73" spans="1:46" ht="15.75">
      <c r="A73" s="40"/>
      <c r="B73" s="94" t="s">
        <v>90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>
      <c r="A74" s="57"/>
      <c r="B74" s="30"/>
      <c r="C74" s="30"/>
      <c r="D74" s="30" t="s">
        <v>76</v>
      </c>
      <c r="E74" s="30"/>
      <c r="F74" s="30" t="s">
        <v>91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 t="s">
        <v>76</v>
      </c>
      <c r="AE74" s="30"/>
      <c r="AF74" s="30" t="s">
        <v>92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</row>
    <row r="75" spans="1:46" ht="3.75" customHeight="1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</row>
    <row r="76" spans="1:46" ht="15.75">
      <c r="A76" s="40"/>
      <c r="B76" s="94" t="s">
        <v>93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>
      <c r="A77" s="57"/>
      <c r="B77" s="30"/>
      <c r="C77" s="30"/>
      <c r="D77" s="30" t="s">
        <v>95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 t="s">
        <v>96</v>
      </c>
      <c r="AE77" s="30"/>
      <c r="AF77" s="30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>
      <c r="A78" s="40"/>
      <c r="B78" s="2"/>
      <c r="C78" s="2"/>
      <c r="D78" s="30" t="s">
        <v>94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 t="s">
        <v>97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3.75" customHeight="1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</row>
    <row r="80" spans="1:46" ht="15.75">
      <c r="A80" s="40"/>
      <c r="B80" s="94" t="s">
        <v>327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86" t="s">
        <v>384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>
      <c r="A81" s="57"/>
      <c r="B81" s="30"/>
      <c r="C81" s="30"/>
      <c r="D81" s="30" t="s">
        <v>76</v>
      </c>
      <c r="E81" s="30"/>
      <c r="F81" s="30" t="s">
        <v>91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 t="s">
        <v>76</v>
      </c>
      <c r="AE81" s="30"/>
      <c r="AF81" s="30" t="s">
        <v>92</v>
      </c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3.75" customHeight="1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</row>
    <row r="83" spans="1:46" ht="15.75">
      <c r="A83" s="40"/>
      <c r="B83" s="94" t="s">
        <v>98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0" t="s">
        <v>92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0" t="s">
        <v>92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30" t="s">
        <v>92</v>
      </c>
      <c r="AS83" s="2"/>
      <c r="AT83" s="2"/>
    </row>
    <row r="84" spans="1:46">
      <c r="A84" s="57"/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30"/>
      <c r="N84" s="30"/>
      <c r="O84" s="2"/>
      <c r="P84" s="30" t="s">
        <v>91</v>
      </c>
      <c r="Q84" s="2"/>
      <c r="R84" s="2"/>
      <c r="S84" s="2"/>
      <c r="T84" s="2"/>
      <c r="U84" s="2"/>
      <c r="V84" s="2"/>
      <c r="W84" s="2"/>
      <c r="X84" s="2"/>
      <c r="Y84" s="30"/>
      <c r="Z84" s="30"/>
      <c r="AA84" s="30"/>
      <c r="AB84" s="2"/>
      <c r="AC84" s="2"/>
      <c r="AD84" s="30" t="s">
        <v>91</v>
      </c>
      <c r="AE84" s="2"/>
      <c r="AF84" s="2"/>
      <c r="AG84" s="2"/>
      <c r="AH84" s="2"/>
      <c r="AI84" s="2"/>
      <c r="AJ84" s="2"/>
      <c r="AK84" s="30"/>
      <c r="AL84" s="30"/>
      <c r="AM84" s="2"/>
      <c r="AN84" s="2"/>
      <c r="AO84" s="2"/>
      <c r="AP84" s="2"/>
      <c r="AQ84" s="2"/>
      <c r="AR84" s="30" t="s">
        <v>91</v>
      </c>
      <c r="AS84" s="2"/>
      <c r="AT84" s="2"/>
    </row>
    <row r="85" spans="1:46">
      <c r="A85" s="57"/>
      <c r="B85" s="30"/>
      <c r="C85" s="30"/>
      <c r="D85" s="2"/>
      <c r="E85" s="2"/>
      <c r="F85" s="2"/>
      <c r="G85" s="2"/>
      <c r="H85" s="2"/>
      <c r="I85" s="2"/>
      <c r="J85" s="30"/>
      <c r="K85" s="2" t="s">
        <v>99</v>
      </c>
      <c r="L85" s="2"/>
      <c r="M85" s="2"/>
      <c r="N85" s="30"/>
      <c r="O85" s="2"/>
      <c r="P85" s="2"/>
      <c r="Q85" s="2"/>
      <c r="R85" s="2"/>
      <c r="S85" s="2"/>
      <c r="T85" s="2"/>
      <c r="U85" s="2"/>
      <c r="V85" s="2"/>
      <c r="W85" s="2" t="s">
        <v>101</v>
      </c>
      <c r="X85" s="30"/>
      <c r="Y85" s="30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 t="s">
        <v>100</v>
      </c>
      <c r="AK85" s="30"/>
      <c r="AL85" s="186" t="s">
        <v>384</v>
      </c>
      <c r="AM85" s="2"/>
      <c r="AN85" s="2"/>
      <c r="AO85" s="30"/>
      <c r="AP85" s="2"/>
      <c r="AQ85" s="2"/>
      <c r="AR85" s="2"/>
      <c r="AS85" s="2"/>
      <c r="AT85" s="2"/>
    </row>
    <row r="86" spans="1:46" ht="3.75" customHeight="1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</row>
    <row r="87" spans="1:46" ht="15.75">
      <c r="A87" s="40"/>
      <c r="B87" s="94" t="s">
        <v>330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4"/>
      <c r="Y87" s="94" t="s">
        <v>333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>
      <c r="A88" s="40"/>
      <c r="B88" s="2"/>
      <c r="C88" s="186" t="s">
        <v>384</v>
      </c>
      <c r="D88" s="3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86" t="s">
        <v>384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3.75" customHeight="1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</row>
    <row r="90" spans="1:46" ht="15.75">
      <c r="A90" s="40"/>
      <c r="B90" s="94" t="s">
        <v>331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86" t="s">
        <v>384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>
      <c r="A91" s="40"/>
      <c r="B91" s="2"/>
      <c r="C91" s="2"/>
      <c r="D91" s="30" t="s">
        <v>76</v>
      </c>
      <c r="E91" s="30"/>
      <c r="F91" s="30" t="s">
        <v>91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0"/>
      <c r="AB91" s="30"/>
      <c r="AC91" s="30"/>
      <c r="AD91" s="30" t="s">
        <v>76</v>
      </c>
      <c r="AE91" s="30"/>
      <c r="AF91" s="30" t="s">
        <v>92</v>
      </c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3.75" customHeight="1">
      <c r="A92" s="55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</row>
    <row r="93" spans="1:46" ht="15.75">
      <c r="A93" s="40"/>
      <c r="B93" s="94" t="s">
        <v>332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86" t="s">
        <v>384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>
      <c r="A94" s="4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3.75" customHeight="1" thickBot="1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</row>
    <row r="96" spans="1:46" ht="15.75" thickBot="1">
      <c r="A96" s="40"/>
      <c r="B96" s="16"/>
      <c r="C96" s="43" t="s">
        <v>77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2"/>
      <c r="Z96" s="42"/>
      <c r="AA96" s="271" t="s">
        <v>344</v>
      </c>
      <c r="AB96" s="272"/>
      <c r="AC96" s="272"/>
      <c r="AD96" s="272"/>
      <c r="AE96" s="272"/>
      <c r="AF96" s="272"/>
      <c r="AG96" s="272"/>
      <c r="AH96" s="273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</row>
    <row r="97" spans="1:46">
      <c r="A97" s="40"/>
      <c r="B97" s="2"/>
      <c r="C97" s="45"/>
      <c r="D97" s="45"/>
      <c r="E97" s="45"/>
      <c r="F97" s="45"/>
      <c r="G97" s="2"/>
      <c r="H97" s="2" t="s">
        <v>81</v>
      </c>
      <c r="I97" s="2"/>
      <c r="J97" s="2"/>
      <c r="K97" s="2"/>
      <c r="L97" s="2"/>
      <c r="M97" s="2"/>
      <c r="N97" s="2"/>
      <c r="O97" s="2" t="s">
        <v>82</v>
      </c>
      <c r="P97" s="2"/>
      <c r="Q97" s="2"/>
      <c r="R97" s="2"/>
      <c r="S97" s="2"/>
      <c r="T97" s="2"/>
      <c r="U97" s="2" t="s">
        <v>83</v>
      </c>
      <c r="V97" s="2"/>
      <c r="W97" s="2"/>
      <c r="X97" s="2"/>
      <c r="Y97" s="2"/>
      <c r="Z97" s="2"/>
      <c r="AA97" s="150" t="s">
        <v>379</v>
      </c>
      <c r="AB97" s="151"/>
      <c r="AC97" s="151"/>
      <c r="AD97" s="151"/>
      <c r="AE97" s="151"/>
      <c r="AF97" s="151"/>
      <c r="AG97" s="151"/>
      <c r="AH97" s="15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>
      <c r="A98" s="255">
        <v>14</v>
      </c>
      <c r="B98" s="2" t="s">
        <v>78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30"/>
      <c r="AC98" s="30"/>
      <c r="AD98" s="30"/>
      <c r="AE98" s="30"/>
      <c r="AF98" s="30"/>
      <c r="AG98" s="30"/>
      <c r="AH98" s="54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46">
      <c r="A99" s="255"/>
      <c r="B99" s="2" t="s">
        <v>79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30"/>
      <c r="AC99" s="30"/>
      <c r="AD99" s="30"/>
      <c r="AE99" s="30"/>
      <c r="AF99" s="30"/>
      <c r="AG99" s="30"/>
      <c r="AH99" s="54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5.75" thickBot="1">
      <c r="A100" s="46"/>
      <c r="B100" s="2"/>
      <c r="C100" s="2"/>
      <c r="D100" s="2"/>
      <c r="E100" s="2"/>
      <c r="F100" s="2"/>
      <c r="G100" s="2"/>
      <c r="H100" s="231" t="str">
        <f>IF(Data2!D56&gt;1,"!!! VEĽA TYPOV !!!",IF(Data2!D56=0,"!!! ZADAJ TYP !!!",""))</f>
        <v/>
      </c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"/>
      <c r="AA100" s="147"/>
      <c r="AB100" s="148"/>
      <c r="AC100" s="148"/>
      <c r="AD100" s="148"/>
      <c r="AE100" s="148"/>
      <c r="AF100" s="148"/>
      <c r="AG100" s="148"/>
      <c r="AH100" s="149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5.75" thickBot="1">
      <c r="A101" s="46"/>
      <c r="B101" s="2"/>
      <c r="C101" s="2"/>
      <c r="D101" s="2"/>
      <c r="E101" s="2"/>
      <c r="F101" s="2"/>
      <c r="G101" s="2"/>
      <c r="H101" s="30" t="s">
        <v>81</v>
      </c>
      <c r="I101" s="30"/>
      <c r="J101" s="30"/>
      <c r="K101" s="30"/>
      <c r="L101" s="30"/>
      <c r="M101" s="30"/>
      <c r="N101" s="30"/>
      <c r="O101" s="30" t="s">
        <v>82</v>
      </c>
      <c r="P101" s="30"/>
      <c r="Q101" s="30"/>
      <c r="R101" s="30"/>
      <c r="S101" s="30"/>
      <c r="T101" s="30"/>
      <c r="U101" s="30" t="s">
        <v>83</v>
      </c>
      <c r="V101" s="30"/>
      <c r="W101" s="30"/>
      <c r="X101" s="30"/>
      <c r="Y101" s="2"/>
      <c r="Z101" s="2"/>
      <c r="AA101" s="155" t="s">
        <v>343</v>
      </c>
      <c r="AB101" s="153"/>
      <c r="AC101" s="153"/>
      <c r="AD101" s="153"/>
      <c r="AE101" s="153"/>
      <c r="AF101" s="153"/>
      <c r="AG101" s="153"/>
      <c r="AH101" s="154"/>
      <c r="AI101" s="156"/>
      <c r="AJ101" s="156" t="s">
        <v>342</v>
      </c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</row>
    <row r="102" spans="1:46">
      <c r="A102" s="255">
        <v>15</v>
      </c>
      <c r="B102" s="2" t="s">
        <v>341</v>
      </c>
      <c r="C102" s="2"/>
      <c r="D102" s="2"/>
      <c r="E102" s="2"/>
      <c r="F102" s="2"/>
      <c r="G102" s="2"/>
      <c r="H102" s="2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53"/>
      <c r="AB102" s="30"/>
      <c r="AC102" s="30"/>
      <c r="AD102" s="30"/>
      <c r="AE102" s="30"/>
      <c r="AF102" s="30"/>
      <c r="AG102" s="30"/>
      <c r="AH102" s="54"/>
      <c r="AI102" s="50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2"/>
    </row>
    <row r="103" spans="1:46">
      <c r="A103" s="255"/>
      <c r="B103" s="2" t="s">
        <v>340</v>
      </c>
      <c r="C103" s="2"/>
      <c r="D103" s="2"/>
      <c r="E103" s="2"/>
      <c r="F103" s="2"/>
      <c r="G103" s="2"/>
      <c r="H103" s="231" t="str">
        <f>IF(Data2!D66&gt;1,"!!! VEĽA TYPOV !!!",IF(Data2!D66=0,"!!! ZADAJ TYP !!!",""))</f>
        <v/>
      </c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"/>
      <c r="AA103" s="53"/>
      <c r="AB103" s="30"/>
      <c r="AC103" s="30"/>
      <c r="AD103" s="30"/>
      <c r="AE103" s="30"/>
      <c r="AF103" s="30"/>
      <c r="AG103" s="30"/>
      <c r="AH103" s="54"/>
      <c r="AI103" s="53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54"/>
    </row>
    <row r="104" spans="1:46" ht="15.75" thickBot="1">
      <c r="A104" s="4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47"/>
      <c r="AB104" s="148"/>
      <c r="AC104" s="148"/>
      <c r="AD104" s="148"/>
      <c r="AE104" s="148"/>
      <c r="AF104" s="148"/>
      <c r="AG104" s="148"/>
      <c r="AH104" s="149"/>
      <c r="AI104" s="147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9"/>
    </row>
    <row r="105" spans="1:46" ht="3.75" customHeight="1">
      <c r="A105" s="55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</row>
    <row r="106" spans="1:46">
      <c r="A106" s="40"/>
      <c r="B106" s="2" t="s">
        <v>84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>
      <c r="A107" s="4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>
      <c r="A108" s="4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>
      <c r="A109" s="4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>
      <c r="A110" s="4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>
      <c r="A111" s="4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3.75" customHeight="1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</row>
    <row r="113" spans="1:73">
      <c r="A113" s="40"/>
      <c r="B113" s="47" t="s">
        <v>85</v>
      </c>
      <c r="C113" s="48"/>
      <c r="D113" s="47"/>
      <c r="E113" s="47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73">
      <c r="A114" s="224">
        <v>16</v>
      </c>
      <c r="B114" s="2"/>
      <c r="C114" s="2" t="s">
        <v>102</v>
      </c>
      <c r="D114" s="2"/>
      <c r="E114" s="2"/>
      <c r="F114" s="2"/>
      <c r="G114" s="2"/>
      <c r="H114" s="2"/>
      <c r="I114" s="2"/>
      <c r="J114" s="2"/>
      <c r="K114" s="2"/>
      <c r="L114" s="2"/>
      <c r="M114" s="58" t="s">
        <v>103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73">
      <c r="A115" s="22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5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73" ht="3.75" customHeight="1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73" s="49" customFormat="1">
      <c r="A117" s="190">
        <v>17</v>
      </c>
      <c r="B117" s="30" t="s">
        <v>86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 t="s">
        <v>87</v>
      </c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 t="s">
        <v>88</v>
      </c>
      <c r="AN117" s="30"/>
      <c r="AO117" s="30"/>
      <c r="AP117" s="30"/>
      <c r="AQ117" s="30"/>
      <c r="AR117" s="30"/>
      <c r="AS117" s="30"/>
      <c r="AT117" s="30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</row>
    <row r="118" spans="1:73" s="49" customFormat="1">
      <c r="A118" s="190"/>
      <c r="B118" s="179" t="str">
        <f>IF(Data2!D60=0,"!!! ZADAJ TYP !!!",IF(Data2!D60=2,"!!! VEĽA TYPOV !!!",""))</f>
        <v/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</row>
    <row r="119" spans="1:73" ht="3.75" customHeight="1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73" ht="15.75">
      <c r="A120" s="184">
        <v>18</v>
      </c>
      <c r="B120" s="2"/>
      <c r="C120" s="2" t="s">
        <v>218</v>
      </c>
      <c r="D120" s="2"/>
      <c r="E120" s="2"/>
      <c r="F120" s="2"/>
      <c r="G120" s="2"/>
      <c r="H120" s="2"/>
      <c r="I120" s="2"/>
      <c r="J120" s="2"/>
      <c r="K120" s="2"/>
      <c r="L120" s="2"/>
      <c r="M120" s="59" t="s">
        <v>104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73" ht="3.75" customHeight="1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73" ht="18.75">
      <c r="A122" s="190">
        <v>19</v>
      </c>
      <c r="B122" s="2"/>
      <c r="C122" s="2" t="s">
        <v>105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 t="s">
        <v>242</v>
      </c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63" t="s">
        <v>243</v>
      </c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73" ht="15" customHeight="1">
      <c r="A123" s="190"/>
      <c r="B123" s="2"/>
      <c r="C123" s="2" t="s">
        <v>106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 t="s">
        <v>244</v>
      </c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73" ht="15" customHeight="1">
      <c r="A124" s="190"/>
      <c r="B124" s="2"/>
      <c r="C124" s="2" t="s">
        <v>107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95" t="s">
        <v>246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73" ht="3.75" customHeight="1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73">
      <c r="A126" s="190">
        <v>20</v>
      </c>
      <c r="B126" s="2" t="s">
        <v>254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91" t="s">
        <v>389</v>
      </c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3"/>
    </row>
    <row r="127" spans="1:73">
      <c r="A127" s="190"/>
      <c r="B127" s="2"/>
      <c r="C127" s="2" t="s">
        <v>386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6" t="s">
        <v>108</v>
      </c>
      <c r="R127" s="30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30"/>
      <c r="AD127" s="30"/>
      <c r="AE127" s="294"/>
      <c r="AF127" s="295"/>
      <c r="AG127" s="295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5"/>
      <c r="AS127" s="295"/>
      <c r="AT127" s="296"/>
    </row>
    <row r="128" spans="1:73">
      <c r="A128" s="190"/>
      <c r="B128" s="2"/>
      <c r="C128" s="2"/>
      <c r="D128" s="2"/>
      <c r="E128" s="2"/>
      <c r="F128" s="2"/>
      <c r="G128" s="2"/>
      <c r="H128" s="2"/>
      <c r="I128" s="2"/>
      <c r="J128" s="2"/>
      <c r="K128" s="189" t="s">
        <v>387</v>
      </c>
      <c r="L128" s="2"/>
      <c r="M128" s="2"/>
      <c r="N128" s="2"/>
      <c r="O128" s="2"/>
      <c r="P128" s="2"/>
      <c r="Q128" s="2"/>
      <c r="R128" s="30"/>
      <c r="S128" s="2"/>
      <c r="T128" s="2"/>
      <c r="U128" s="2"/>
      <c r="V128" s="2"/>
      <c r="W128" s="2"/>
      <c r="X128" s="2"/>
      <c r="Y128" s="189" t="s">
        <v>387</v>
      </c>
      <c r="Z128" s="2"/>
      <c r="AA128" s="2"/>
      <c r="AB128" s="2"/>
      <c r="AC128" s="30"/>
      <c r="AD128" s="30"/>
      <c r="AE128" s="297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9"/>
    </row>
    <row r="129" spans="1:46" ht="3.75" customHeight="1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</row>
    <row r="130" spans="1:46">
      <c r="A130" s="40"/>
      <c r="B130" s="47" t="s">
        <v>109</v>
      </c>
      <c r="C130" s="48"/>
      <c r="D130" s="47"/>
      <c r="E130" s="47"/>
      <c r="F130" s="48"/>
      <c r="G130" s="178" t="str">
        <f>IF(Data2!D108=0,"!!! ZADAJ TYP !!!",IF(Data2!D108&gt;1,"!!! VEĽA TYPOV !!!",""))</f>
        <v/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>
      <c r="A131" s="224">
        <v>21</v>
      </c>
      <c r="B131" s="2"/>
      <c r="C131" s="2" t="s">
        <v>110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 t="s">
        <v>112</v>
      </c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14" t="s">
        <v>117</v>
      </c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>
      <c r="A132" s="224"/>
      <c r="B132" s="2"/>
      <c r="C132" s="2" t="s">
        <v>111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 t="s">
        <v>113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>
      <c r="A133" s="224"/>
      <c r="B133" s="2"/>
      <c r="C133" s="6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 t="s">
        <v>115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>
      <c r="A134" s="224"/>
      <c r="B134" s="2"/>
      <c r="C134" s="62" t="s">
        <v>114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63" t="s">
        <v>116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64" t="s">
        <v>118</v>
      </c>
      <c r="AM134" s="2"/>
      <c r="AN134" s="2"/>
      <c r="AO134" s="2"/>
      <c r="AP134" s="2"/>
      <c r="AQ134" s="2"/>
      <c r="AR134" s="2"/>
      <c r="AS134" s="2"/>
      <c r="AT134" s="2"/>
    </row>
    <row r="135" spans="1:46" ht="3.75" customHeight="1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</row>
    <row r="136" spans="1:46">
      <c r="A136" s="40"/>
      <c r="B136" s="47" t="s">
        <v>123</v>
      </c>
      <c r="C136" s="48"/>
      <c r="D136" s="47"/>
      <c r="E136" s="47"/>
      <c r="F136" s="48"/>
      <c r="G136" s="178" t="str">
        <f>IF(Data2!D114=0,"!!! ZADAJ TYP !!!",IF(Data2!D114&gt;1,"!!! VEĽA TYPOV !!!",""))</f>
        <v/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>
      <c r="A137" s="220">
        <v>22</v>
      </c>
      <c r="B137" s="67" t="s">
        <v>119</v>
      </c>
      <c r="C137" s="67"/>
      <c r="D137" s="67"/>
      <c r="E137" s="30"/>
      <c r="F137" s="30"/>
      <c r="G137" s="67"/>
      <c r="H137" s="30"/>
      <c r="I137" s="67" t="s">
        <v>120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87" t="s">
        <v>230</v>
      </c>
      <c r="T137" s="30"/>
      <c r="U137" s="30"/>
      <c r="V137" s="30"/>
      <c r="W137" s="30"/>
      <c r="X137" s="30"/>
      <c r="Y137" s="30"/>
      <c r="Z137" s="30"/>
      <c r="AA137" s="30"/>
      <c r="AB137" s="67" t="s">
        <v>124</v>
      </c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87" t="s">
        <v>230</v>
      </c>
      <c r="AO137" s="30"/>
      <c r="AP137" s="30"/>
      <c r="AQ137" s="30"/>
      <c r="AR137" s="30"/>
      <c r="AS137" s="30"/>
      <c r="AT137" s="30"/>
    </row>
    <row r="138" spans="1:46">
      <c r="A138" s="220"/>
      <c r="B138" s="68" t="s">
        <v>125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68" t="s">
        <v>125</v>
      </c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46">
      <c r="A139" s="220"/>
      <c r="B139" s="30" t="s">
        <v>121</v>
      </c>
      <c r="C139" s="30"/>
      <c r="D139" s="30"/>
      <c r="E139" s="30"/>
      <c r="F139" s="30"/>
      <c r="G139" s="30"/>
      <c r="H139" s="30"/>
      <c r="I139" s="30" t="s">
        <v>120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 t="s">
        <v>124</v>
      </c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46">
      <c r="A140" s="220"/>
      <c r="B140" s="66" t="s">
        <v>126</v>
      </c>
      <c r="C140" s="2"/>
      <c r="D140" s="65"/>
      <c r="E140" s="2"/>
      <c r="F140" s="2"/>
      <c r="G140" s="65"/>
      <c r="H140" s="2"/>
      <c r="I140" s="65" t="s">
        <v>122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66" t="s">
        <v>126</v>
      </c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3.75" customHeight="1">
      <c r="A141" s="55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</row>
    <row r="142" spans="1:46" ht="15.75">
      <c r="A142" s="40"/>
      <c r="B142" s="2"/>
      <c r="C142" s="2" t="s">
        <v>134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 t="s">
        <v>135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>
      <c r="A143" s="40"/>
      <c r="B143" s="187" t="s">
        <v>388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88"/>
      <c r="N143" s="251" t="str">
        <f>IF(Data2!D121&lt;&gt;1,"!!! SKLADAŤ?/NESKLADAŤ? !!!","")</f>
        <v/>
      </c>
      <c r="O143" s="251"/>
      <c r="P143" s="251"/>
      <c r="Q143" s="251"/>
      <c r="R143" s="251"/>
      <c r="S143" s="251"/>
      <c r="T143" s="251"/>
      <c r="U143" s="251"/>
      <c r="V143" s="251"/>
      <c r="W143" s="69" t="s">
        <v>385</v>
      </c>
      <c r="X143" s="2"/>
      <c r="Y143" s="2"/>
      <c r="Z143" s="2"/>
      <c r="AA143" s="69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3.75" customHeight="1">
      <c r="A144" s="5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</row>
    <row r="145" spans="1:73">
      <c r="A145" s="40"/>
      <c r="B145" s="47" t="s">
        <v>136</v>
      </c>
      <c r="C145" s="48"/>
      <c r="D145" s="47"/>
      <c r="E145" s="47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73" s="49" customFormat="1">
      <c r="A146" s="220">
        <v>24</v>
      </c>
      <c r="B146" s="30" t="s">
        <v>137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179" t="str">
        <f>IF(Data2!D129=0,"!!! ZADAJ FARBU !!!",IF(Data2!D129&gt;1,"!!! ZADANÉ DVE FARBY !!!",""))</f>
        <v/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 t="s">
        <v>139</v>
      </c>
      <c r="AJ146" s="30"/>
      <c r="AK146" s="30"/>
      <c r="AL146" s="30"/>
      <c r="AM146" s="30"/>
      <c r="AN146" s="30"/>
      <c r="AO146" s="30"/>
      <c r="AP146" s="248"/>
      <c r="AQ146" s="249"/>
      <c r="AR146" s="249"/>
      <c r="AS146" s="250"/>
      <c r="AT146" s="30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</row>
    <row r="147" spans="1:73" s="49" customFormat="1">
      <c r="A147" s="220"/>
      <c r="B147" s="70" t="s">
        <v>138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 t="s">
        <v>140</v>
      </c>
      <c r="AJ147" s="30"/>
      <c r="AK147" s="30"/>
      <c r="AL147" s="30"/>
      <c r="AM147" s="30"/>
      <c r="AN147" s="30"/>
      <c r="AO147" s="30"/>
      <c r="AP147" s="252"/>
      <c r="AQ147" s="253"/>
      <c r="AR147" s="253"/>
      <c r="AS147" s="254"/>
      <c r="AT147" s="30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</row>
    <row r="148" spans="1:73" ht="3.75" customHeight="1">
      <c r="A148" s="5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</row>
    <row r="149" spans="1:73">
      <c r="A149" s="220">
        <v>25</v>
      </c>
      <c r="B149" s="2" t="s">
        <v>141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 t="s">
        <v>353</v>
      </c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73">
      <c r="A150" s="220"/>
      <c r="B150" s="187" t="str">
        <f>IF(Data2!B145=FALSE,"Tesniaca lišta B - vyrobená z dreva","Tesniaca lišta B - originál PVC / Siegenia")</f>
        <v>Tesniaca lišta B - vyrobená z dreva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73" ht="3.75" customHeight="1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</row>
    <row r="152" spans="1:73" ht="15.75">
      <c r="A152" s="40"/>
      <c r="B152" s="2" t="s">
        <v>42</v>
      </c>
      <c r="C152" s="2"/>
      <c r="D152" s="2"/>
      <c r="E152" s="2"/>
      <c r="F152" s="2"/>
      <c r="G152" s="2"/>
      <c r="H152" s="2"/>
      <c r="I152" s="2"/>
      <c r="J152" s="2"/>
      <c r="K152" s="2"/>
      <c r="L152" s="239" t="str">
        <f>Data2!$B$1</f>
        <v>twd Sk, s.r.o.</v>
      </c>
      <c r="M152" s="240"/>
      <c r="N152" s="240"/>
      <c r="O152" s="240"/>
      <c r="P152" s="240"/>
      <c r="Q152" s="241"/>
      <c r="R152" s="2"/>
      <c r="S152" s="242" t="str">
        <f>Data2!$B$12</f>
        <v>359/19</v>
      </c>
      <c r="T152" s="243"/>
      <c r="U152" s="243"/>
      <c r="V152" s="243"/>
      <c r="W152" s="244"/>
      <c r="X152" s="2"/>
      <c r="Y152" s="239" t="str">
        <f>Data2!$E$5</f>
        <v>Jozef</v>
      </c>
      <c r="Z152" s="240"/>
      <c r="AA152" s="240"/>
      <c r="AB152" s="240"/>
      <c r="AC152" s="240"/>
      <c r="AD152" s="241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73" ht="3.75" customHeight="1">
      <c r="A153" s="55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</row>
    <row r="154" spans="1:73">
      <c r="A154" s="220">
        <v>26</v>
      </c>
      <c r="B154" s="2"/>
      <c r="C154" s="2" t="s">
        <v>142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 t="s">
        <v>143</v>
      </c>
      <c r="V154" s="2"/>
      <c r="W154" s="2"/>
      <c r="X154" s="2"/>
      <c r="Y154" s="2"/>
      <c r="Z154" s="2"/>
      <c r="AA154" s="56"/>
      <c r="AB154" s="2"/>
      <c r="AC154" s="2"/>
      <c r="AD154" s="2"/>
      <c r="AE154" s="2"/>
      <c r="AF154" s="2"/>
      <c r="AG154" s="2"/>
      <c r="AH154" s="2"/>
      <c r="AI154" s="2" t="s">
        <v>144</v>
      </c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73">
      <c r="A155" s="2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6"/>
      <c r="AB155" s="2"/>
      <c r="AC155" s="2" t="s">
        <v>277</v>
      </c>
      <c r="AD155" s="2"/>
      <c r="AE155" s="2"/>
      <c r="AF155" s="2"/>
      <c r="AG155" s="2"/>
      <c r="AH155" s="2"/>
      <c r="AI155" s="2" t="s">
        <v>231</v>
      </c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73">
      <c r="A156" s="8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6"/>
      <c r="AB156" s="2"/>
      <c r="AC156" s="2"/>
      <c r="AD156" s="2"/>
      <c r="AE156" s="2"/>
      <c r="AF156" s="2"/>
      <c r="AG156" s="2"/>
      <c r="AH156" s="2"/>
      <c r="AI156" s="2" t="s">
        <v>232</v>
      </c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73">
      <c r="A157" s="8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6"/>
      <c r="AB157" s="2"/>
      <c r="AC157" s="2" t="s">
        <v>278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73" ht="3.75" customHeight="1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</row>
    <row r="159" spans="1:73">
      <c r="A159" s="220">
        <v>27</v>
      </c>
      <c r="B159" s="2"/>
      <c r="C159" s="2" t="s">
        <v>380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 t="s">
        <v>146</v>
      </c>
      <c r="V159" s="2"/>
      <c r="W159" s="2"/>
      <c r="X159" s="2"/>
      <c r="Y159" s="2"/>
      <c r="Z159" s="2" t="s">
        <v>145</v>
      </c>
      <c r="AA159" s="2"/>
      <c r="AB159" s="2"/>
      <c r="AC159" s="2"/>
      <c r="AD159" s="2"/>
      <c r="AE159" s="2" t="s">
        <v>147</v>
      </c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73">
      <c r="A160" s="2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3.75" customHeight="1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</row>
    <row r="162" spans="1:46">
      <c r="A162" s="220">
        <v>28</v>
      </c>
      <c r="B162" s="2"/>
      <c r="C162" s="2" t="s">
        <v>148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1"/>
      <c r="U162" s="22" t="s">
        <v>149</v>
      </c>
      <c r="V162" s="22"/>
      <c r="W162" s="23"/>
      <c r="X162" s="2"/>
      <c r="Y162" s="21"/>
      <c r="Z162" s="22" t="s">
        <v>150</v>
      </c>
      <c r="AA162" s="22"/>
      <c r="AB162" s="23"/>
      <c r="AC162" s="2"/>
      <c r="AD162" s="21"/>
      <c r="AE162" s="22" t="s">
        <v>151</v>
      </c>
      <c r="AF162" s="22"/>
      <c r="AG162" s="23"/>
      <c r="AH162" s="2"/>
      <c r="AI162" s="2"/>
      <c r="AJ162" s="2"/>
      <c r="AK162" s="2"/>
      <c r="AL162" s="2"/>
      <c r="AM162" s="2"/>
      <c r="AN162" s="2"/>
      <c r="AO162" s="72"/>
      <c r="AP162" s="73" t="s">
        <v>155</v>
      </c>
      <c r="AQ162" s="73"/>
      <c r="AR162" s="74"/>
      <c r="AS162" s="2"/>
      <c r="AT162" s="2"/>
    </row>
    <row r="163" spans="1:46" ht="15.75">
      <c r="A163" s="2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21" t="s">
        <v>152</v>
      </c>
      <c r="U163" s="222"/>
      <c r="V163" s="222"/>
      <c r="W163" s="223"/>
      <c r="X163" s="2"/>
      <c r="Y163" s="221" t="s">
        <v>153</v>
      </c>
      <c r="Z163" s="222"/>
      <c r="AA163" s="222"/>
      <c r="AB163" s="223"/>
      <c r="AC163" s="2"/>
      <c r="AD163" s="221" t="s">
        <v>154</v>
      </c>
      <c r="AE163" s="222"/>
      <c r="AF163" s="222"/>
      <c r="AG163" s="223"/>
      <c r="AH163" s="2"/>
      <c r="AI163" s="2"/>
      <c r="AJ163" s="2"/>
      <c r="AK163" s="2"/>
      <c r="AL163" s="2"/>
      <c r="AM163" s="2"/>
      <c r="AN163" s="2"/>
      <c r="AO163" s="216" t="s">
        <v>156</v>
      </c>
      <c r="AP163" s="217"/>
      <c r="AQ163" s="217"/>
      <c r="AR163" s="218"/>
      <c r="AS163" s="2"/>
      <c r="AT163" s="2"/>
    </row>
    <row r="164" spans="1:46">
      <c r="A164" s="2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19" t="s">
        <v>157</v>
      </c>
      <c r="AM164" s="219"/>
      <c r="AN164" s="219"/>
      <c r="AO164" s="219"/>
      <c r="AP164" s="219"/>
      <c r="AQ164" s="219"/>
      <c r="AR164" s="219"/>
      <c r="AS164" s="2"/>
      <c r="AT164" s="2"/>
    </row>
    <row r="165" spans="1:46" ht="3.75" customHeight="1">
      <c r="A165" s="55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</row>
    <row r="166" spans="1:46">
      <c r="A166" s="220">
        <v>29</v>
      </c>
      <c r="B166" s="2"/>
      <c r="C166" s="14" t="s">
        <v>158</v>
      </c>
      <c r="D166" s="2"/>
      <c r="E166" s="2"/>
      <c r="F166" s="2"/>
      <c r="G166" s="2"/>
      <c r="H166" s="2"/>
      <c r="I166" s="2"/>
      <c r="J166" s="2"/>
      <c r="K166" s="14" t="s">
        <v>160</v>
      </c>
      <c r="L166" s="2"/>
      <c r="M166" s="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14" t="s">
        <v>161</v>
      </c>
      <c r="AD166" s="2"/>
      <c r="AE166" s="14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>
      <c r="A167" s="2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64" t="s">
        <v>159</v>
      </c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3.75" customHeight="1">
      <c r="A168" s="55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</row>
    <row r="169" spans="1:46">
      <c r="A169" s="220">
        <v>30</v>
      </c>
      <c r="B169" s="2"/>
      <c r="C169" s="2" t="s">
        <v>162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 t="s">
        <v>163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 t="s">
        <v>166</v>
      </c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5.75">
      <c r="A170" s="2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 t="s">
        <v>165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75" t="s">
        <v>167</v>
      </c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>
      <c r="A171" s="220"/>
      <c r="B171" s="2"/>
      <c r="C171" s="179" t="str">
        <f>IF(Data2!D139=0,"!!! ZADAJ TYP !!!",IF(Data2!D139&gt;1,"!!! VEĽA TYPOV !!!",""))</f>
        <v/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4" t="s">
        <v>164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3.75" customHeight="1">
      <c r="A172" s="55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</row>
    <row r="173" spans="1:46">
      <c r="A173" s="44">
        <v>31</v>
      </c>
      <c r="B173" s="2"/>
      <c r="C173" s="2" t="s">
        <v>168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3.75" customHeight="1">
      <c r="A174" s="55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</row>
    <row r="175" spans="1:46">
      <c r="A175" s="40"/>
      <c r="B175" s="47" t="s">
        <v>169</v>
      </c>
      <c r="C175" s="48"/>
      <c r="D175" s="47"/>
      <c r="E175" s="47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>
      <c r="A176" s="224">
        <v>32</v>
      </c>
      <c r="B176" s="2" t="s">
        <v>176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88" t="s">
        <v>177</v>
      </c>
      <c r="S176" s="288"/>
      <c r="T176" s="288"/>
      <c r="U176" s="288"/>
      <c r="V176" s="288"/>
      <c r="W176" s="288"/>
      <c r="X176" s="288"/>
      <c r="Y176" s="288"/>
      <c r="Z176" s="2"/>
      <c r="AA176" s="2"/>
      <c r="AB176" s="2"/>
      <c r="AC176" s="288" t="s">
        <v>178</v>
      </c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"/>
      <c r="AN176" s="2"/>
      <c r="AO176" s="2"/>
      <c r="AP176" s="2"/>
      <c r="AQ176" s="2"/>
      <c r="AR176" s="2"/>
      <c r="AS176" s="2"/>
      <c r="AT176" s="2"/>
    </row>
    <row r="177" spans="1:73">
      <c r="A177" s="224"/>
      <c r="B177" s="2"/>
      <c r="C177" s="2"/>
      <c r="D177" s="2" t="s">
        <v>279</v>
      </c>
      <c r="E177" s="2"/>
      <c r="F177" s="2"/>
      <c r="G177" s="2"/>
      <c r="H177" s="2"/>
      <c r="I177" s="2"/>
      <c r="J177" s="2"/>
      <c r="K177" s="2"/>
      <c r="L177" s="2"/>
      <c r="M177" s="2"/>
      <c r="N177" s="19" t="s">
        <v>179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19" t="s">
        <v>170</v>
      </c>
      <c r="AE177" s="2"/>
      <c r="AF177" s="2"/>
      <c r="AG177" s="2"/>
      <c r="AH177" s="2"/>
      <c r="AI177" s="2"/>
      <c r="AJ177" s="19" t="s">
        <v>173</v>
      </c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73">
      <c r="A178" s="224"/>
      <c r="B178" s="2"/>
      <c r="C178" s="2"/>
      <c r="D178" s="2" t="s">
        <v>279</v>
      </c>
      <c r="E178" s="2"/>
      <c r="F178" s="2"/>
      <c r="G178" s="2"/>
      <c r="H178" s="2"/>
      <c r="I178" s="2"/>
      <c r="J178" s="2"/>
      <c r="K178" s="2"/>
      <c r="L178" s="2"/>
      <c r="M178" s="2"/>
      <c r="N178" s="19" t="s">
        <v>180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19" t="s">
        <v>171</v>
      </c>
      <c r="AE178" s="2"/>
      <c r="AF178" s="2"/>
      <c r="AG178" s="2"/>
      <c r="AH178" s="2"/>
      <c r="AI178" s="2"/>
      <c r="AJ178" s="19" t="s">
        <v>174</v>
      </c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73">
      <c r="A179" s="224"/>
      <c r="B179" s="2"/>
      <c r="C179" s="2"/>
      <c r="D179" s="2" t="s">
        <v>279</v>
      </c>
      <c r="E179" s="2"/>
      <c r="F179" s="2"/>
      <c r="G179" s="2"/>
      <c r="H179" s="2"/>
      <c r="I179" s="2"/>
      <c r="J179" s="2"/>
      <c r="K179" s="2"/>
      <c r="L179" s="2"/>
      <c r="M179" s="2"/>
      <c r="N179" s="19" t="s">
        <v>181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19" t="s">
        <v>172</v>
      </c>
      <c r="AE179" s="2"/>
      <c r="AF179" s="2"/>
      <c r="AG179" s="2"/>
      <c r="AH179" s="2"/>
      <c r="AI179" s="2"/>
      <c r="AJ179" s="19" t="s">
        <v>175</v>
      </c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73" ht="3.75" customHeight="1">
      <c r="A180" s="5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</row>
    <row r="181" spans="1:73" s="49" customFormat="1">
      <c r="A181" s="71">
        <v>33</v>
      </c>
      <c r="B181" s="30"/>
      <c r="C181" s="30"/>
      <c r="D181" s="30" t="s">
        <v>182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 t="s">
        <v>183</v>
      </c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</row>
    <row r="182" spans="1:73" ht="3.75" customHeight="1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</row>
    <row r="183" spans="1:73">
      <c r="A183" s="40"/>
      <c r="B183" s="47" t="s">
        <v>184</v>
      </c>
      <c r="C183" s="48"/>
      <c r="D183" s="47"/>
      <c r="E183" s="47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73">
      <c r="A184" s="224">
        <v>34</v>
      </c>
      <c r="B184" s="2" t="s">
        <v>185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73" ht="3.75" customHeight="1">
      <c r="A185" s="22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73" ht="15.75">
      <c r="A186" s="224"/>
      <c r="B186" s="2"/>
      <c r="C186" s="2"/>
      <c r="D186" s="76" t="s">
        <v>201</v>
      </c>
      <c r="E186" s="7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94" t="s">
        <v>371</v>
      </c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/>
      <c r="AT186" s="2"/>
    </row>
    <row r="187" spans="1:73">
      <c r="A187" s="224"/>
      <c r="B187" s="2"/>
      <c r="C187" s="2"/>
      <c r="D187" s="77"/>
      <c r="E187" s="7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46" t="str">
        <f>IF(AU187=FALSE,"",AU187)</f>
        <v/>
      </c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  <c r="AJ187" s="246"/>
      <c r="AK187" s="246"/>
      <c r="AL187" s="246"/>
      <c r="AM187" s="246"/>
      <c r="AN187" s="246"/>
      <c r="AO187" s="246"/>
      <c r="AP187" s="246"/>
      <c r="AQ187" s="246"/>
      <c r="AR187" s="246"/>
      <c r="AS187" s="246"/>
      <c r="AT187" s="2"/>
      <c r="AU187" s="182" t="str">
        <f>IF(Data2!$D$154&gt;0,IF(Data2!$D$160=0,"!!! NEZADANÁ FARBA !!!",IF(Data2!$D$160&gt;1,"!!! VEĽA FAREB !!!",IF(Data2!$D$154&gt;1,"!!! VEĽA TYPOV !!!",""))))</f>
        <v/>
      </c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2"/>
      <c r="BO187" s="182"/>
      <c r="BP187" s="182"/>
      <c r="BQ187" s="182"/>
      <c r="BR187" s="182"/>
      <c r="BS187" s="182"/>
      <c r="BT187" s="182"/>
      <c r="BU187" s="182"/>
    </row>
    <row r="188" spans="1:73" ht="15.75">
      <c r="A188" s="224"/>
      <c r="B188" s="2"/>
      <c r="C188" s="2"/>
      <c r="D188" s="76" t="s">
        <v>202</v>
      </c>
      <c r="E188" s="7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 t="s">
        <v>188</v>
      </c>
      <c r="U188" s="2"/>
      <c r="V188" s="2"/>
      <c r="W188" s="2"/>
      <c r="X188" s="2"/>
      <c r="Y188" s="2"/>
      <c r="Z188" s="2"/>
      <c r="AA188" s="2"/>
      <c r="AB188" s="2"/>
      <c r="AC188" s="2" t="s">
        <v>191</v>
      </c>
      <c r="AD188" s="2"/>
      <c r="AE188" s="2"/>
      <c r="AF188" s="2"/>
      <c r="AG188" s="2"/>
      <c r="AH188" s="2"/>
      <c r="AI188" s="2"/>
      <c r="AJ188" s="2"/>
      <c r="AK188" s="2"/>
      <c r="AL188" s="2" t="s">
        <v>194</v>
      </c>
      <c r="AM188" s="2"/>
      <c r="AN188" s="2"/>
      <c r="AO188" s="2"/>
      <c r="AP188" s="2"/>
      <c r="AQ188" s="2"/>
      <c r="AR188" s="2"/>
      <c r="AS188" s="2"/>
      <c r="AT188" s="2"/>
      <c r="AY188" s="183"/>
    </row>
    <row r="189" spans="1:73">
      <c r="A189" s="224"/>
      <c r="B189" s="2"/>
      <c r="C189" s="2"/>
      <c r="D189" s="77"/>
      <c r="E189" s="7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 t="s">
        <v>189</v>
      </c>
      <c r="U189" s="2"/>
      <c r="V189" s="2"/>
      <c r="W189" s="2"/>
      <c r="X189" s="2"/>
      <c r="Y189" s="2"/>
      <c r="Z189" s="2"/>
      <c r="AA189" s="2"/>
      <c r="AB189" s="2"/>
      <c r="AC189" s="2" t="s">
        <v>192</v>
      </c>
      <c r="AD189" s="2"/>
      <c r="AE189" s="2"/>
      <c r="AF189" s="2"/>
      <c r="AG189" s="2"/>
      <c r="AH189" s="2"/>
      <c r="AI189" s="2"/>
      <c r="AJ189" s="2"/>
      <c r="AK189" s="2"/>
      <c r="AL189" s="2" t="s">
        <v>195</v>
      </c>
      <c r="AM189" s="2"/>
      <c r="AN189" s="2"/>
      <c r="AO189" s="2"/>
      <c r="AP189" s="2"/>
      <c r="AQ189" s="2"/>
      <c r="AR189" s="2"/>
      <c r="AS189" s="2"/>
      <c r="AT189" s="2"/>
    </row>
    <row r="190" spans="1:73">
      <c r="A190" s="224"/>
      <c r="B190" s="2"/>
      <c r="C190" s="2"/>
      <c r="D190" s="77" t="s">
        <v>186</v>
      </c>
      <c r="E190" s="7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 t="s">
        <v>190</v>
      </c>
      <c r="U190" s="2"/>
      <c r="V190" s="2"/>
      <c r="W190" s="2"/>
      <c r="X190" s="2"/>
      <c r="Y190" s="2"/>
      <c r="Z190" s="2"/>
      <c r="AA190" s="2"/>
      <c r="AB190" s="2"/>
      <c r="AC190" s="2" t="s">
        <v>193</v>
      </c>
      <c r="AD190" s="2"/>
      <c r="AE190" s="2"/>
      <c r="AF190" s="2"/>
      <c r="AG190" s="2"/>
      <c r="AH190" s="2"/>
      <c r="AI190" s="2"/>
      <c r="AJ190" s="2"/>
      <c r="AK190" s="2"/>
      <c r="AL190" s="2" t="s">
        <v>196</v>
      </c>
      <c r="AM190" s="2"/>
      <c r="AN190" s="2"/>
      <c r="AO190" s="2"/>
      <c r="AP190" s="2"/>
      <c r="AQ190" s="2"/>
      <c r="AR190" s="2"/>
      <c r="AS190" s="2"/>
      <c r="AT190" s="2"/>
      <c r="AY190" s="183"/>
    </row>
    <row r="191" spans="1:73">
      <c r="A191" s="224"/>
      <c r="B191" s="2"/>
      <c r="C191" s="2"/>
      <c r="D191" s="77"/>
      <c r="E191" s="7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 t="s">
        <v>326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73">
      <c r="A192" s="224"/>
      <c r="B192" s="2"/>
      <c r="C192" s="2"/>
      <c r="D192" s="2" t="s">
        <v>187</v>
      </c>
      <c r="E192" s="7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57">
      <c r="A193" s="22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97" t="s">
        <v>370</v>
      </c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9"/>
      <c r="AT193" s="2"/>
      <c r="BE193" s="183"/>
    </row>
    <row r="194" spans="1:57">
      <c r="A194" s="22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45" t="str">
        <f>IF(AU194=FALSE,"",AU194)</f>
        <v/>
      </c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"/>
      <c r="AU194" s="182" t="str">
        <f>IF(Data2!$D$154&gt;0,IF(Data2!$D$160=0,"!!! NEZADANÁ FARBA !!!",IF(Data2!$D$160&gt;1,"!!! VEĽA FAREB !!!",IF(Data2!$D$154&gt;1,"!!! VEĽA TYPOV !!!",""))))</f>
        <v/>
      </c>
    </row>
    <row r="195" spans="1:57">
      <c r="A195" s="22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 t="s">
        <v>188</v>
      </c>
      <c r="U195" s="2"/>
      <c r="V195" s="2"/>
      <c r="W195" s="2"/>
      <c r="X195" s="2"/>
      <c r="Y195" s="2"/>
      <c r="Z195" s="2"/>
      <c r="AA195" s="2"/>
      <c r="AB195" s="2"/>
      <c r="AC195" s="2" t="s">
        <v>191</v>
      </c>
      <c r="AD195" s="2"/>
      <c r="AE195" s="2"/>
      <c r="AF195" s="2"/>
      <c r="AG195" s="2"/>
      <c r="AH195" s="2"/>
      <c r="AI195" s="2"/>
      <c r="AJ195" s="2"/>
      <c r="AK195" s="2"/>
      <c r="AL195" s="2" t="s">
        <v>194</v>
      </c>
      <c r="AM195" s="2"/>
      <c r="AN195" s="2"/>
      <c r="AO195" s="2"/>
      <c r="AP195" s="2"/>
      <c r="AQ195" s="2"/>
      <c r="AR195" s="2"/>
      <c r="AS195" s="2"/>
      <c r="AT195" s="2"/>
    </row>
    <row r="196" spans="1:57">
      <c r="A196" s="22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 t="s">
        <v>189</v>
      </c>
      <c r="U196" s="2"/>
      <c r="V196" s="2"/>
      <c r="W196" s="2"/>
      <c r="X196" s="2"/>
      <c r="Y196" s="2"/>
      <c r="Z196" s="2"/>
      <c r="AA196" s="2"/>
      <c r="AB196" s="2"/>
      <c r="AC196" s="2" t="s">
        <v>192</v>
      </c>
      <c r="AD196" s="2"/>
      <c r="AE196" s="2"/>
      <c r="AF196" s="2"/>
      <c r="AG196" s="2"/>
      <c r="AH196" s="2"/>
      <c r="AI196" s="2"/>
      <c r="AJ196" s="2"/>
      <c r="AK196" s="2"/>
      <c r="AL196" s="2" t="s">
        <v>195</v>
      </c>
      <c r="AM196" s="2"/>
      <c r="AN196" s="2"/>
      <c r="AO196" s="2"/>
      <c r="AP196" s="2"/>
      <c r="AQ196" s="2"/>
      <c r="AR196" s="2"/>
      <c r="AS196" s="2"/>
      <c r="AT196" s="2"/>
    </row>
    <row r="197" spans="1:57">
      <c r="A197" s="22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 t="s">
        <v>190</v>
      </c>
      <c r="U197" s="2"/>
      <c r="V197" s="2"/>
      <c r="W197" s="2"/>
      <c r="X197" s="2"/>
      <c r="Y197" s="2"/>
      <c r="Z197" s="2"/>
      <c r="AA197" s="2"/>
      <c r="AB197" s="2"/>
      <c r="AC197" s="2" t="s">
        <v>193</v>
      </c>
      <c r="AD197" s="2"/>
      <c r="AE197" s="2"/>
      <c r="AF197" s="2"/>
      <c r="AG197" s="2"/>
      <c r="AH197" s="2"/>
      <c r="AI197" s="2"/>
      <c r="AJ197" s="2"/>
      <c r="AK197" s="2"/>
      <c r="AL197" s="2" t="s">
        <v>196</v>
      </c>
      <c r="AM197" s="2"/>
      <c r="AN197" s="2"/>
      <c r="AO197" s="2"/>
      <c r="AP197" s="2"/>
      <c r="AQ197" s="2"/>
      <c r="AR197" s="2"/>
      <c r="AS197" s="2"/>
      <c r="AT197" s="2"/>
    </row>
    <row r="198" spans="1:57" ht="3.75" customHeight="1">
      <c r="A198" s="224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</row>
    <row r="199" spans="1:57">
      <c r="A199" s="224"/>
      <c r="B199" s="21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100"/>
      <c r="Q199" s="100" t="s">
        <v>203</v>
      </c>
      <c r="R199" s="22"/>
      <c r="S199" s="100"/>
      <c r="T199" s="22"/>
      <c r="U199" s="22"/>
      <c r="V199" s="22"/>
      <c r="W199" s="22"/>
      <c r="X199" s="22"/>
      <c r="Y199" s="23"/>
      <c r="Z199" s="56"/>
      <c r="AA199" s="21"/>
      <c r="AB199" s="22"/>
      <c r="AC199" s="100" t="s">
        <v>212</v>
      </c>
      <c r="AD199" s="100"/>
      <c r="AE199" s="100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3"/>
    </row>
    <row r="200" spans="1:57">
      <c r="A200" s="224"/>
      <c r="B200" s="33"/>
      <c r="C200" s="30"/>
      <c r="D200" s="98"/>
      <c r="E200" s="98"/>
      <c r="F200" s="98"/>
      <c r="G200" s="98"/>
      <c r="H200" s="98"/>
      <c r="I200" s="98"/>
      <c r="J200" s="245" t="str">
        <f>IF(Data2!D173&gt;1,"VEĽA TYPOV","")</f>
        <v/>
      </c>
      <c r="K200" s="245"/>
      <c r="L200" s="245"/>
      <c r="M200" s="245"/>
      <c r="N200" s="245"/>
      <c r="O200" s="30"/>
      <c r="P200" s="98"/>
      <c r="Q200" s="98" t="s">
        <v>206</v>
      </c>
      <c r="R200" s="30"/>
      <c r="S200" s="98"/>
      <c r="T200" s="98"/>
      <c r="U200" s="98"/>
      <c r="V200" s="98"/>
      <c r="W200" s="98"/>
      <c r="X200" s="98"/>
      <c r="Y200" s="101"/>
      <c r="Z200" s="56"/>
      <c r="AA200" s="33"/>
      <c r="AB200" s="30"/>
      <c r="AC200" s="98" t="s">
        <v>217</v>
      </c>
      <c r="AD200" s="30"/>
      <c r="AE200" s="98"/>
      <c r="AF200" s="98"/>
      <c r="AG200" s="98"/>
      <c r="AH200" s="98"/>
      <c r="AI200" s="98"/>
      <c r="AJ200" s="98"/>
      <c r="AK200" s="30"/>
      <c r="AL200" s="30"/>
      <c r="AM200" s="98"/>
      <c r="AN200" s="98"/>
      <c r="AO200" s="98"/>
      <c r="AP200" s="98"/>
      <c r="AQ200" s="98"/>
      <c r="AR200" s="98"/>
      <c r="AS200" s="98"/>
      <c r="AT200" s="31"/>
    </row>
    <row r="201" spans="1:57">
      <c r="A201" s="224"/>
      <c r="B201" s="33"/>
      <c r="C201" s="30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30"/>
      <c r="P201" s="98"/>
      <c r="Q201" s="98" t="s">
        <v>216</v>
      </c>
      <c r="R201" s="98"/>
      <c r="S201" s="98"/>
      <c r="T201" s="98"/>
      <c r="U201" s="98"/>
      <c r="V201" s="98"/>
      <c r="W201" s="98"/>
      <c r="X201" s="98"/>
      <c r="Y201" s="101"/>
      <c r="Z201" s="56"/>
      <c r="AA201" s="33"/>
      <c r="AB201" s="98"/>
      <c r="AC201" s="98" t="s">
        <v>209</v>
      </c>
      <c r="AD201" s="30"/>
      <c r="AE201" s="30"/>
      <c r="AF201" s="98"/>
      <c r="AG201" s="98"/>
      <c r="AH201" s="98"/>
      <c r="AI201" s="98"/>
      <c r="AJ201" s="30"/>
      <c r="AK201" s="30"/>
      <c r="AL201" s="30"/>
      <c r="AM201" s="30"/>
      <c r="AN201" s="98"/>
      <c r="AO201" s="98"/>
      <c r="AP201" s="98"/>
      <c r="AQ201" s="98"/>
      <c r="AR201" s="98"/>
      <c r="AS201" s="98"/>
      <c r="AT201" s="31"/>
    </row>
    <row r="202" spans="1:57">
      <c r="A202" s="224"/>
      <c r="B202" s="33"/>
      <c r="C202" s="30"/>
      <c r="D202" s="98" t="s">
        <v>197</v>
      </c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30"/>
      <c r="P202" s="98"/>
      <c r="Q202" s="98" t="s">
        <v>205</v>
      </c>
      <c r="R202" s="98"/>
      <c r="S202" s="98"/>
      <c r="T202" s="98"/>
      <c r="U202" s="98"/>
      <c r="V202" s="98"/>
      <c r="W202" s="98"/>
      <c r="X202" s="98"/>
      <c r="Y202" s="101"/>
      <c r="Z202" s="56"/>
      <c r="AA202" s="33"/>
      <c r="AB202" s="98"/>
      <c r="AC202" s="98" t="s">
        <v>213</v>
      </c>
      <c r="AD202" s="30"/>
      <c r="AE202" s="30"/>
      <c r="AF202" s="98"/>
      <c r="AG202" s="98"/>
      <c r="AH202" s="98"/>
      <c r="AI202" s="98"/>
      <c r="AJ202" s="30"/>
      <c r="AK202" s="30"/>
      <c r="AL202" s="30"/>
      <c r="AM202" s="30"/>
      <c r="AN202" s="98"/>
      <c r="AO202" s="98"/>
      <c r="AP202" s="98"/>
      <c r="AQ202" s="98"/>
      <c r="AR202" s="98"/>
      <c r="AS202" s="98"/>
      <c r="AT202" s="31"/>
    </row>
    <row r="203" spans="1:57">
      <c r="A203" s="224"/>
      <c r="B203" s="33"/>
      <c r="C203" s="30"/>
      <c r="D203" s="98" t="s">
        <v>200</v>
      </c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30"/>
      <c r="P203" s="98"/>
      <c r="Q203" s="98" t="s">
        <v>208</v>
      </c>
      <c r="R203" s="98"/>
      <c r="S203" s="98"/>
      <c r="T203" s="98"/>
      <c r="U203" s="98"/>
      <c r="V203" s="98"/>
      <c r="W203" s="98"/>
      <c r="X203" s="98"/>
      <c r="Y203" s="101"/>
      <c r="Z203" s="56"/>
      <c r="AA203" s="33"/>
      <c r="AB203" s="98"/>
      <c r="AC203" s="98" t="s">
        <v>210</v>
      </c>
      <c r="AD203" s="98"/>
      <c r="AE203" s="98"/>
      <c r="AF203" s="98"/>
      <c r="AG203" s="98"/>
      <c r="AH203" s="98"/>
      <c r="AI203" s="98"/>
      <c r="AJ203" s="30"/>
      <c r="AK203" s="245" t="str">
        <f>IF(Data2!D188&gt;1,"VEĽA TYPOV","")</f>
        <v/>
      </c>
      <c r="AL203" s="245"/>
      <c r="AM203" s="245"/>
      <c r="AN203" s="245"/>
      <c r="AO203" s="245"/>
      <c r="AP203" s="245"/>
      <c r="AQ203" s="245"/>
      <c r="AR203" s="245"/>
      <c r="AS203" s="245"/>
      <c r="AT203" s="31"/>
    </row>
    <row r="204" spans="1:57">
      <c r="A204" s="224"/>
      <c r="B204" s="33"/>
      <c r="C204" s="30"/>
      <c r="D204" s="98" t="s">
        <v>199</v>
      </c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30"/>
      <c r="P204" s="98"/>
      <c r="Q204" s="98" t="s">
        <v>211</v>
      </c>
      <c r="R204" s="98"/>
      <c r="S204" s="98"/>
      <c r="T204" s="98"/>
      <c r="U204" s="98"/>
      <c r="V204" s="98"/>
      <c r="W204" s="98"/>
      <c r="X204" s="98"/>
      <c r="Y204" s="101"/>
      <c r="Z204" s="97"/>
      <c r="AA204" s="33"/>
      <c r="AB204" s="98"/>
      <c r="AC204" s="98" t="s">
        <v>214</v>
      </c>
      <c r="AD204" s="98"/>
      <c r="AE204" s="98"/>
      <c r="AF204" s="98"/>
      <c r="AG204" s="98"/>
      <c r="AH204" s="98"/>
      <c r="AI204" s="98"/>
      <c r="AJ204" s="30"/>
      <c r="AK204" s="30"/>
      <c r="AL204" s="98" t="s">
        <v>322</v>
      </c>
      <c r="AM204" s="30"/>
      <c r="AN204" s="30"/>
      <c r="AO204" s="98"/>
      <c r="AP204" s="98"/>
      <c r="AQ204" s="98"/>
      <c r="AR204" s="98"/>
      <c r="AS204" s="98"/>
      <c r="AT204" s="31"/>
    </row>
    <row r="205" spans="1:57">
      <c r="A205" s="224"/>
      <c r="B205" s="33"/>
      <c r="C205" s="98"/>
      <c r="D205" s="98" t="s">
        <v>204</v>
      </c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30"/>
      <c r="P205" s="98"/>
      <c r="Q205" s="98" t="s">
        <v>215</v>
      </c>
      <c r="R205" s="98"/>
      <c r="S205" s="98"/>
      <c r="T205" s="98"/>
      <c r="U205" s="98"/>
      <c r="V205" s="98"/>
      <c r="W205" s="98"/>
      <c r="X205" s="98"/>
      <c r="Y205" s="101"/>
      <c r="Z205" s="97"/>
      <c r="AA205" s="33"/>
      <c r="AB205" s="98"/>
      <c r="AC205" s="98" t="s">
        <v>247</v>
      </c>
      <c r="AD205" s="98"/>
      <c r="AE205" s="98"/>
      <c r="AF205" s="98"/>
      <c r="AG205" s="98"/>
      <c r="AH205" s="98"/>
      <c r="AI205" s="98"/>
      <c r="AJ205" s="30"/>
      <c r="AK205" s="98"/>
      <c r="AL205" s="98" t="s">
        <v>249</v>
      </c>
      <c r="AM205" s="98"/>
      <c r="AN205" s="98"/>
      <c r="AO205" s="98"/>
      <c r="AP205" s="98"/>
      <c r="AQ205" s="98"/>
      <c r="AR205" s="98"/>
      <c r="AS205" s="98"/>
      <c r="AT205" s="31"/>
      <c r="AY205" s="183"/>
    </row>
    <row r="206" spans="1:57">
      <c r="A206" s="224"/>
      <c r="B206" s="60"/>
      <c r="C206" s="99"/>
      <c r="D206" s="99" t="s">
        <v>207</v>
      </c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26"/>
      <c r="P206" s="99"/>
      <c r="Q206" s="99" t="s">
        <v>216</v>
      </c>
      <c r="R206" s="99"/>
      <c r="S206" s="99"/>
      <c r="T206" s="99"/>
      <c r="U206" s="99"/>
      <c r="V206" s="99"/>
      <c r="W206" s="99"/>
      <c r="X206" s="99"/>
      <c r="Y206" s="102"/>
      <c r="Z206" s="97"/>
      <c r="AA206" s="60"/>
      <c r="AB206" s="99"/>
      <c r="AC206" s="99" t="s">
        <v>248</v>
      </c>
      <c r="AD206" s="99"/>
      <c r="AE206" s="99"/>
      <c r="AF206" s="99"/>
      <c r="AG206" s="99"/>
      <c r="AH206" s="99"/>
      <c r="AI206" s="99"/>
      <c r="AJ206" s="26"/>
      <c r="AK206" s="99"/>
      <c r="AL206" s="99" t="s">
        <v>250</v>
      </c>
      <c r="AM206" s="99"/>
      <c r="AN206" s="99"/>
      <c r="AO206" s="99"/>
      <c r="AP206" s="99"/>
      <c r="AQ206" s="99"/>
      <c r="AR206" s="99"/>
      <c r="AS206" s="99"/>
      <c r="AT206" s="61"/>
      <c r="AY206" s="183"/>
    </row>
    <row r="207" spans="1:57">
      <c r="A207" s="83"/>
      <c r="B207" s="47" t="s">
        <v>219</v>
      </c>
      <c r="C207" s="48"/>
      <c r="D207" s="47"/>
      <c r="E207" s="47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2"/>
      <c r="AL207" s="2"/>
      <c r="AM207" s="63"/>
      <c r="AN207" s="63"/>
      <c r="AO207" s="63"/>
      <c r="AP207" s="63"/>
      <c r="AQ207" s="63"/>
      <c r="AR207" s="63"/>
      <c r="AS207" s="63"/>
      <c r="AT207" s="2"/>
    </row>
    <row r="208" spans="1:57" ht="15.75" thickBot="1">
      <c r="A208" s="224">
        <v>35</v>
      </c>
      <c r="B208" s="2"/>
      <c r="C208" s="19" t="s">
        <v>220</v>
      </c>
      <c r="D208" s="63"/>
      <c r="E208" s="63" t="s">
        <v>222</v>
      </c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2"/>
      <c r="R208" s="19" t="s">
        <v>224</v>
      </c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2"/>
      <c r="AL208" s="2"/>
      <c r="AM208" s="63"/>
      <c r="AN208" s="63"/>
      <c r="AO208" s="63"/>
      <c r="AP208" s="63"/>
      <c r="AQ208" s="63"/>
      <c r="AR208" s="63"/>
      <c r="AS208" s="63"/>
      <c r="AT208" s="2"/>
      <c r="AY208" s="183"/>
    </row>
    <row r="209" spans="1:51" ht="15.75" thickBot="1">
      <c r="A209" s="224"/>
      <c r="B209" s="78"/>
      <c r="C209" s="79" t="s">
        <v>220</v>
      </c>
      <c r="D209" s="80"/>
      <c r="E209" s="80" t="s">
        <v>221</v>
      </c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2" t="s">
        <v>223</v>
      </c>
      <c r="R209" s="80"/>
      <c r="S209" s="80"/>
      <c r="T209" s="80"/>
      <c r="U209" s="80"/>
      <c r="V209" s="80"/>
      <c r="W209" s="80"/>
      <c r="X209" s="81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2"/>
      <c r="AL209" s="2"/>
      <c r="AM209" s="63"/>
      <c r="AN209" s="63"/>
      <c r="AO209" s="63"/>
      <c r="AP209" s="63"/>
      <c r="AQ209" s="63"/>
      <c r="AR209" s="63"/>
      <c r="AS209" s="63"/>
      <c r="AT209" s="2"/>
      <c r="AY209" s="183"/>
    </row>
    <row r="210" spans="1:51" ht="3.75" customHeight="1">
      <c r="A210" s="44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</row>
    <row r="211" spans="1:51">
      <c r="A211" s="40"/>
      <c r="B211" s="47" t="s">
        <v>225</v>
      </c>
      <c r="C211" s="48"/>
      <c r="D211" s="47"/>
      <c r="E211" s="47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51">
      <c r="A212" s="44">
        <v>36</v>
      </c>
      <c r="B212" s="2"/>
      <c r="C212" s="19" t="s">
        <v>226</v>
      </c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2"/>
      <c r="R212" s="19" t="s">
        <v>255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51">
      <c r="A213" s="4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51">
      <c r="A214" s="40"/>
      <c r="B214" s="235"/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  <c r="AJ214" s="236"/>
      <c r="AK214" s="236"/>
      <c r="AL214" s="236"/>
      <c r="AM214" s="236"/>
      <c r="AN214" s="236"/>
      <c r="AO214" s="236"/>
      <c r="AP214" s="236"/>
      <c r="AQ214" s="236"/>
      <c r="AR214" s="236"/>
      <c r="AS214" s="237"/>
      <c r="AT214" s="2"/>
    </row>
    <row r="215" spans="1:51">
      <c r="A215" s="40"/>
      <c r="B215" s="235"/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  <c r="AQ215" s="236"/>
      <c r="AR215" s="236"/>
      <c r="AS215" s="237"/>
      <c r="AT215" s="2"/>
    </row>
    <row r="216" spans="1:51">
      <c r="A216" s="40"/>
      <c r="B216" s="235"/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236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N216" s="236"/>
      <c r="AO216" s="236"/>
      <c r="AP216" s="236"/>
      <c r="AQ216" s="236"/>
      <c r="AR216" s="236"/>
      <c r="AS216" s="237"/>
      <c r="AT216" s="2"/>
    </row>
    <row r="217" spans="1:51">
      <c r="A217" s="57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30"/>
    </row>
    <row r="218" spans="1:51">
      <c r="A218" s="57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30"/>
    </row>
    <row r="219" spans="1:51">
      <c r="A219" s="57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  <c r="AT219" s="30"/>
    </row>
    <row r="220" spans="1:51">
      <c r="A220" s="57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30"/>
    </row>
    <row r="221" spans="1:51">
      <c r="A221" s="57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30"/>
    </row>
    <row r="222" spans="1:51">
      <c r="A222" s="57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30"/>
    </row>
    <row r="223" spans="1:51">
      <c r="A223" s="57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30"/>
    </row>
    <row r="224" spans="1:51">
      <c r="A224" s="57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30"/>
    </row>
    <row r="225" spans="1:46">
      <c r="A225" s="8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38" t="s">
        <v>62</v>
      </c>
      <c r="T225" s="238"/>
      <c r="U225" s="238"/>
      <c r="V225" s="238"/>
      <c r="W225" s="238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5.75">
      <c r="A226" s="40"/>
      <c r="B226" s="2" t="s">
        <v>42</v>
      </c>
      <c r="C226" s="2"/>
      <c r="D226" s="2"/>
      <c r="E226" s="2"/>
      <c r="F226" s="2"/>
      <c r="G226" s="2"/>
      <c r="H226" s="2"/>
      <c r="I226" s="2"/>
      <c r="J226" s="2"/>
      <c r="K226" s="2"/>
      <c r="L226" s="239" t="str">
        <f>Data2!$B$1</f>
        <v>twd Sk, s.r.o.</v>
      </c>
      <c r="M226" s="240"/>
      <c r="N226" s="240"/>
      <c r="O226" s="240"/>
      <c r="P226" s="240"/>
      <c r="Q226" s="241"/>
      <c r="R226" s="2"/>
      <c r="S226" s="242" t="str">
        <f>Data2!$B$12</f>
        <v>359/19</v>
      </c>
      <c r="T226" s="243"/>
      <c r="U226" s="243"/>
      <c r="V226" s="243"/>
      <c r="W226" s="244"/>
      <c r="X226" s="2"/>
      <c r="Y226" s="239" t="str">
        <f>Data2!$E$5</f>
        <v>Jozef</v>
      </c>
      <c r="Z226" s="240"/>
      <c r="AA226" s="240"/>
      <c r="AB226" s="240"/>
      <c r="AC226" s="240"/>
      <c r="AD226" s="241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>
      <c r="A227" s="4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47" t="s">
        <v>43</v>
      </c>
      <c r="T227" s="247"/>
      <c r="U227" s="247"/>
      <c r="V227" s="247"/>
      <c r="W227" s="247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>
      <c r="A228" s="138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</row>
    <row r="229" spans="1:46">
      <c r="A229" s="4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>
      <c r="A230" s="4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>
      <c r="A231" s="4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>
      <c r="A232" s="4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>
      <c r="A233" s="4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>
      <c r="A234" s="4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>
      <c r="A235" s="4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>
      <c r="A236" s="4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>
      <c r="A237" s="4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5.75" thickBot="1">
      <c r="A238" s="138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</row>
    <row r="239" spans="1:46">
      <c r="A239" s="200" t="s">
        <v>280</v>
      </c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2"/>
    </row>
    <row r="240" spans="1:46" ht="15.75" thickBot="1">
      <c r="A240" s="203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5"/>
    </row>
    <row r="241" spans="1:73">
      <c r="A241" s="55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</row>
    <row r="242" spans="1:73" ht="18.75" customHeight="1">
      <c r="A242" s="141" t="s">
        <v>4</v>
      </c>
      <c r="B242" s="141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3"/>
      <c r="P242" s="207" t="str">
        <f>Data2!B1</f>
        <v>twd Sk, s.r.o.</v>
      </c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9"/>
    </row>
    <row r="243" spans="1:73" s="49" customFormat="1" ht="7.5" customHeight="1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</row>
    <row r="244" spans="1:73" ht="18.75" customHeight="1">
      <c r="A244" s="141" t="s">
        <v>11</v>
      </c>
      <c r="B244" s="141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3"/>
      <c r="P244" s="210" t="str">
        <f>Data2!E5</f>
        <v>Jozef</v>
      </c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2"/>
    </row>
    <row r="245" spans="1:73" ht="18.75" customHeight="1">
      <c r="A245" s="141" t="s">
        <v>295</v>
      </c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3"/>
      <c r="P245" s="232" t="str">
        <f>Data2!E6</f>
        <v>štandartne - 2 týždne od objednávky</v>
      </c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233"/>
      <c r="AO245" s="233"/>
      <c r="AP245" s="233"/>
      <c r="AQ245" s="233"/>
      <c r="AR245" s="233"/>
      <c r="AS245" s="233"/>
      <c r="AT245" s="234"/>
    </row>
    <row r="246" spans="1:73" ht="18.75" customHeight="1">
      <c r="A246" s="141" t="s">
        <v>296</v>
      </c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3"/>
      <c r="P246" s="213" t="str">
        <f>Data2!B12</f>
        <v>359/19</v>
      </c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5"/>
    </row>
    <row r="247" spans="1:73" s="49" customFormat="1" ht="7.5" customHeight="1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</row>
    <row r="248" spans="1:73" ht="18.75" customHeight="1">
      <c r="A248" s="141" t="s">
        <v>56</v>
      </c>
      <c r="B248" s="141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3"/>
      <c r="P248" s="213" t="str">
        <f>Data2!B14</f>
        <v>3540</v>
      </c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5"/>
    </row>
    <row r="249" spans="1:73" ht="18.75" customHeight="1">
      <c r="A249" s="141" t="s">
        <v>59</v>
      </c>
      <c r="B249" s="141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3"/>
      <c r="P249" s="213" t="str">
        <f>Data2!B15</f>
        <v>2390</v>
      </c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5"/>
    </row>
    <row r="250" spans="1:73" ht="18.75" customHeight="1">
      <c r="A250" s="141" t="s">
        <v>281</v>
      </c>
      <c r="B250" s="141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3"/>
      <c r="P250" s="280" t="str">
        <f>IF(Data2!B18&lt;&gt;0,Data2!B18,"symetrický")</f>
        <v>symetrický</v>
      </c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  <c r="AH250" s="281"/>
      <c r="AI250" s="281"/>
      <c r="AJ250" s="281"/>
      <c r="AK250" s="281"/>
      <c r="AL250" s="281"/>
      <c r="AM250" s="281"/>
      <c r="AN250" s="281"/>
      <c r="AO250" s="281"/>
      <c r="AP250" s="281"/>
      <c r="AQ250" s="281"/>
      <c r="AR250" s="281"/>
      <c r="AS250" s="281"/>
      <c r="AT250" s="282"/>
    </row>
    <row r="251" spans="1:73" s="49" customFormat="1" ht="7.5" customHeight="1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</row>
    <row r="252" spans="1:73" ht="18.75" customHeight="1">
      <c r="A252" s="141" t="s">
        <v>75</v>
      </c>
      <c r="B252" s="141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3"/>
      <c r="P252" s="213" t="str">
        <f>IF(Data2!B88=TRUE,Data2!A88,IF(Data2!B89=TRUE,Data2!A89,IF(Data2!B90=TRUE,Data2!A90,IF(Data2!B91=TRUE,Data2!A91,IF(Data2!B92=TRUE,Data2!A92,IF(Data2!B93=TRUE,Data2!A93,IF(Data2!B94=TRUE,Data2!A94,IF(Data2!B95=TRUE,Data2!A95,IF(Data2!B97=TRUE,Data2!A97,IF(Data2!B99=TRUE,Data2!A99,IF(Data2!B101=TRUE,Data2!A101,IF(Data2!B102=TRUE,Data2!A102,IF(Data2!B103=TRUE,Data2!A103,IF(Data2!B104=TRUE,Data2!A104,IF(Data2!B105=TRUE,Data2!A105,0)))))))))))))))</f>
        <v>Schéma A - pravá</v>
      </c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5"/>
    </row>
    <row r="253" spans="1:73" s="49" customFormat="1" ht="7.5" customHeight="1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</row>
    <row r="254" spans="1:73" ht="18.75" customHeight="1">
      <c r="A254" s="141" t="s">
        <v>288</v>
      </c>
      <c r="B254" s="141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3"/>
      <c r="P254" s="213" t="str">
        <f>IF(Data2!$B$25=TRUE,Data2!A25,IF(Data2!$B$26=TRUE,Data2!A26,IF(Data2!$B$27=TRUE,Data2!A27,IF(Data2!$B$28=TRUE,Data2!A28,IF(Data2!$B$29=TRUE,Data2!A29)))))</f>
        <v>B203</v>
      </c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/>
      <c r="AF254" s="214"/>
      <c r="AG254" s="214"/>
      <c r="AH254" s="214"/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5"/>
    </row>
    <row r="255" spans="1:73" ht="18.75" customHeight="1">
      <c r="A255" s="141" t="s">
        <v>289</v>
      </c>
      <c r="B255" s="141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3"/>
      <c r="P255" s="213" t="str">
        <f>IF(Data2!B50=TRUE,Data2!A50,IF(Data2!B51=TRUE,Data2!A51,IF(Data2!B52=TRUE,Data2!A52,IF(Data2!B53=TRUE,Data2!A53,0))))</f>
        <v>nízka (na stred)</v>
      </c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/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5"/>
    </row>
    <row r="256" spans="1:73" ht="18.75" customHeight="1">
      <c r="A256" s="141" t="s">
        <v>345</v>
      </c>
      <c r="B256" s="141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3"/>
      <c r="P256" s="213" t="str">
        <f>IF(Data2!B54=TRUE,"ÁNO","NIE")</f>
        <v>NIE</v>
      </c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/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5"/>
    </row>
    <row r="257" spans="1:73" ht="18.75" customHeight="1">
      <c r="A257" s="141" t="s">
        <v>290</v>
      </c>
      <c r="B257" s="141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3"/>
      <c r="P257" s="213" t="str">
        <f>IF(Data2!$B$31=TRUE,Data2!A31,IF(Data2!$B$32=TRUE,Data2!A32,IF(Data2!$B$33=TRUE,Data2!A33)))</f>
        <v>S117</v>
      </c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/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5"/>
    </row>
    <row r="258" spans="1:73" ht="18.75" customHeight="1">
      <c r="A258" s="141" t="s">
        <v>351</v>
      </c>
      <c r="B258" s="141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3"/>
      <c r="P258" s="213" t="str">
        <f>IF(Data2!$B$34=TRUE,"ÁNO","NIE")</f>
        <v>NIE</v>
      </c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/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5"/>
    </row>
    <row r="259" spans="1:73" ht="18.75" customHeight="1">
      <c r="A259" s="141" t="s">
        <v>352</v>
      </c>
      <c r="B259" s="141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3"/>
      <c r="P259" s="213" t="str">
        <f>IF(Data2!$B$35=TRUE,"ÁNO","NIE")</f>
        <v>ÁNO</v>
      </c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/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5"/>
    </row>
    <row r="260" spans="1:73" ht="18.75" customHeight="1">
      <c r="A260" s="141" t="s">
        <v>291</v>
      </c>
      <c r="B260" s="141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3"/>
      <c r="P260" s="210" t="str">
        <f>IF(Data2!B63=TRUE,Data2!A63,IF(Data2!B64=TRUE,Data2!A64))</f>
        <v>na stred</v>
      </c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2"/>
    </row>
    <row r="261" spans="1:73" ht="18.75">
      <c r="A261" s="141" t="s">
        <v>292</v>
      </c>
      <c r="B261" s="141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3"/>
      <c r="P261" s="213" t="str">
        <f>IF(výpočty!$B$17=TRUE,výpočty!B2,IF(výpočty!$D$17=TRUE,výpočty!D2,IF(výpočty!$F$17=TRUE,výpočty!F2,IF(výpočty!$H$17=TRUE,výpočty!H2,IF(výpočty!$J$17=TRUE,výpočty!J2,IF(výpočty!$L$17=TRUE,výpočty!L2,IF(výpočty!$N$17=TRUE,výpočty!N2)))))))</f>
        <v>SC001</v>
      </c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/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5"/>
    </row>
    <row r="262" spans="1:73" s="49" customFormat="1" ht="7.5" customHeight="1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</row>
    <row r="263" spans="1:73" ht="18.75">
      <c r="A263" s="141" t="s">
        <v>294</v>
      </c>
      <c r="B263" s="141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3"/>
      <c r="P263" s="213" t="str">
        <f>IF(Data2!B81=TRUE,Data2!A81,"NIE")</f>
        <v>NIE</v>
      </c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/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5"/>
    </row>
    <row r="264" spans="1:73" s="49" customFormat="1" ht="7.5" customHeight="1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</row>
    <row r="265" spans="1:73" ht="18.75">
      <c r="A265" s="141" t="s">
        <v>109</v>
      </c>
      <c r="B265" s="141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3"/>
      <c r="P265" s="213" t="str">
        <f>IF(Data2!B108=TRUE,Data2!A108,IF(Data2!B109=TRUE,Data2!A109,IF(Data2!B110=TRUE,Data2!A110,IF(Data2!B111=TRUE,Data2!A111))))</f>
        <v>HS 300 - štandart</v>
      </c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5"/>
    </row>
    <row r="266" spans="1:73" s="49" customFormat="1" ht="7.5" customHeight="1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</row>
    <row r="267" spans="1:73" ht="18.75">
      <c r="A267" s="141" t="s">
        <v>24</v>
      </c>
      <c r="B267" s="141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3"/>
      <c r="P267" s="213" t="str">
        <f>IF(Data2!B114=TRUE,Data2!A114,IF(Data2!B115=TRUE,Data2!A115,IF(Data2!B116=TRUE,Data2!A116,IF(Data2!B117=TRUE,Data2!A117,IF(Data2!B118=TRUE,Data2!A118)))))</f>
        <v>HS 300 - štandart</v>
      </c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5"/>
    </row>
    <row r="268" spans="1:73" s="49" customFormat="1" ht="7.5" customHeight="1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</row>
    <row r="269" spans="1:73" ht="18.75">
      <c r="A269" s="141" t="s">
        <v>305</v>
      </c>
      <c r="B269" s="141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3"/>
      <c r="P269" s="213" t="str">
        <f>IF(Data2!B125=TRUE,Data2!A125,IF(Data2!B126=TRUE,Data2!A126,"NIE"))</f>
        <v>NIE</v>
      </c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5"/>
    </row>
    <row r="270" spans="1:73" s="49" customFormat="1" ht="7.5" customHeight="1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</row>
    <row r="271" spans="1:73" ht="18.75">
      <c r="A271" s="141" t="s">
        <v>137</v>
      </c>
      <c r="B271" s="141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3"/>
      <c r="P271" s="213" t="str">
        <f>IF(Data2!B129=TRUE,Data2!A129,IF(Data2!B130=TRUE,Data2!A130,"NEZADANÁ"))</f>
        <v>RAL 7035 / šedá</v>
      </c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5"/>
    </row>
    <row r="272" spans="1:73" s="49" customFormat="1" ht="7.5" customHeight="1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</row>
    <row r="273" spans="1:73" ht="18.75">
      <c r="A273" s="141" t="s">
        <v>309</v>
      </c>
      <c r="B273" s="141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3"/>
      <c r="P273" s="213" t="str">
        <f>IF(Data2!B133=TRUE,Data2!A133,"NIE")</f>
        <v>NIE</v>
      </c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5"/>
    </row>
    <row r="274" spans="1:73" s="49" customFormat="1" ht="7.5" customHeight="1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</row>
    <row r="275" spans="1:73" ht="18.75">
      <c r="A275" s="141" t="s">
        <v>310</v>
      </c>
      <c r="B275" s="141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3"/>
      <c r="P275" s="213" t="str">
        <f>IF(Data2!B136=TRUE,Data2!A136,"NIE")</f>
        <v>ÁNO</v>
      </c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5"/>
    </row>
    <row r="276" spans="1:73" s="49" customFormat="1" ht="7.5" customHeight="1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</row>
    <row r="277" spans="1:73" ht="18.75">
      <c r="A277" s="141" t="s">
        <v>311</v>
      </c>
      <c r="B277" s="141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3"/>
      <c r="P277" s="213" t="str">
        <f>IF(Data2!B71=TRUE,Data2!A71,IF(Data2!B72=TRUE,Data2!A72,IF(Data2!B73=TRUE,Data2!A73,IF(Data2!B74=TRUE,Data2!A74,"žiaden"))))</f>
        <v>žiaden</v>
      </c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/>
      <c r="AF277" s="214"/>
      <c r="AG277" s="214"/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5"/>
    </row>
    <row r="278" spans="1:73" s="49" customFormat="1" ht="7.5" customHeight="1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</row>
    <row r="279" spans="1:73" ht="18.75">
      <c r="A279" s="141" t="s">
        <v>162</v>
      </c>
      <c r="B279" s="141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3"/>
      <c r="P279" s="213" t="str">
        <f>IF(Data2!B139=TRUE,Data2!A139,IF(Data2!B140=TRUE,Data2!A140,IF(Data2!B141=TRUE,Data2!A141,"NEZADANÉ")))</f>
        <v>penové / odmotávané z kotúča</v>
      </c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4"/>
      <c r="AD279" s="214"/>
      <c r="AE279" s="214"/>
      <c r="AF279" s="214"/>
      <c r="AG279" s="214"/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5"/>
    </row>
    <row r="280" spans="1:73" s="49" customFormat="1" ht="7.5" customHeight="1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</row>
    <row r="281" spans="1:73" ht="18.75">
      <c r="A281" s="141" t="s">
        <v>168</v>
      </c>
      <c r="B281" s="141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3"/>
      <c r="P281" s="213" t="str">
        <f>IF(Data2!B144=TRUE,Data2!A144,"NIE")</f>
        <v>NIE</v>
      </c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/>
      <c r="AF281" s="214"/>
      <c r="AG281" s="214"/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5"/>
    </row>
    <row r="282" spans="1:73" s="49" customFormat="1" ht="7.5" customHeight="1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</row>
    <row r="283" spans="1:73" ht="18.75">
      <c r="A283" s="141" t="s">
        <v>312</v>
      </c>
      <c r="B283" s="141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3"/>
      <c r="P283" s="213" t="str">
        <f>IF(Data2!B149=TRUE,Data2!A149,IF(Data2!B150=TRUE,Data2!A150,IF(Data2!B151=TRUE,Data2!A151,"NIE")))</f>
        <v>NIE</v>
      </c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4"/>
      <c r="AD283" s="214"/>
      <c r="AE283" s="214"/>
      <c r="AF283" s="214"/>
      <c r="AG283" s="214"/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5"/>
    </row>
    <row r="284" spans="1:73" s="49" customFormat="1" ht="7.5" customHeight="1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</row>
    <row r="285" spans="1:73" ht="18.75">
      <c r="A285" s="141" t="s">
        <v>318</v>
      </c>
      <c r="B285" s="141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3"/>
      <c r="P285" s="213" t="str">
        <f>IF(Data2!B154=TRUE,Data2!A154,IF(Data2!B155=TRUE,Data2!A155,IF(Data2!B156=TRUE,Data2!A156,IF(Data2!B157=TRUE,Data2!A157,"NEZADANÁ"))))</f>
        <v>Kľučka bez PZ s mušľovou úchytkou</v>
      </c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/>
      <c r="AF285" s="214"/>
      <c r="AG285" s="214"/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5"/>
    </row>
    <row r="286" spans="1:73" ht="18.75" customHeight="1">
      <c r="A286" s="141" t="s">
        <v>319</v>
      </c>
      <c r="B286" s="141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3"/>
      <c r="P286" s="213" t="str">
        <f>IF(Data2!B160=TRUE,Data2!A160,IF(Data2!B161=TRUE,Data2!A161,IF(Data2!B162=TRUE,Data2!A162,IF(Data2!B163=TRUE,Data2!A163,IF(Data2!B164=TRUE,Data2!A164,IF(Data2!B165=TRUE,Data2!A165,IF(Data2!B166=TRUE,Data2!A166,IF(Data2!B167=TRUE,Data2!A167,IF(Data2!B168=TRUE,Data2!A168,IF(Data2!B169=TRUE,Data2!A169,"NEZADANÁ"))))))))))</f>
        <v>nerez</v>
      </c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/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5"/>
    </row>
    <row r="287" spans="1:73" s="49" customFormat="1" ht="7.5" customHeight="1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</row>
    <row r="288" spans="1:73" ht="18.75">
      <c r="A288" s="141" t="s">
        <v>323</v>
      </c>
      <c r="B288" s="141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3"/>
      <c r="P288" s="213" t="str">
        <f>IF(Data2!B184=TRUE,Data2!A184,IF(Data2!B185=TRUE,Data2!A185,"NEZADANÁ"))</f>
        <v>NEZADANÁ</v>
      </c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5"/>
    </row>
    <row r="289" spans="1:73" ht="18.75">
      <c r="A289" s="141" t="s">
        <v>324</v>
      </c>
      <c r="B289" s="141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3"/>
      <c r="P289" s="213" t="str">
        <f>IF(Data2!B188=TRUE,Data2!A188,IF(Data2!B189=TRUE,Data2!A189,IF(Data2!B190=TRUE,Data2!A190,IF(Data2!B191=TRUE,Data2!A191,IF(Data2!B192=TRUE,Data2!A192,IF(Data2!B193=TRUE,Data2!A193,IF(Data2!B194=TRUE,Data2!A194,IF(Data2!B195=TRUE,Data2!A195,IF(Data2!B196=TRUE,Data2!A196,IF(Data2!B197=TRUE,Data2!A197,IF(Data2!B198=TRUE,Data2!A198,"NEZADANÁ")))))))))))</f>
        <v xml:space="preserve"> Dallas / F1 (kľučka / kľučka)</v>
      </c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5"/>
    </row>
    <row r="290" spans="1:73" s="49" customFormat="1" ht="7.5" customHeight="1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</row>
    <row r="291" spans="1:73" ht="18.75">
      <c r="A291" s="145" t="s">
        <v>226</v>
      </c>
      <c r="B291" s="141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3"/>
      <c r="P291" s="213" t="str">
        <f>IF(Data2!B201=TRUE,Data2!A201,"NIE")</f>
        <v>ÁNO</v>
      </c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5"/>
    </row>
    <row r="292" spans="1:73" ht="18.75">
      <c r="A292" s="146" t="s">
        <v>255</v>
      </c>
      <c r="B292" s="141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3"/>
      <c r="P292" s="213" t="str">
        <f>IF(Data2!B202=TRUE,Data2!A202,"NIE")</f>
        <v>ÁNO</v>
      </c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5"/>
    </row>
    <row r="293" spans="1:73">
      <c r="A293" s="55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</row>
    <row r="294" spans="1:73">
      <c r="A294" s="55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</row>
    <row r="295" spans="1:73">
      <c r="A295" s="55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</row>
  </sheetData>
  <sheetProtection algorithmName="SHA-512" hashValue="oNmumOOt1Fdv7dfeqjmJSexGckTDSn0XGLawDuZ95HQYFtWZktHX6zltWvM2h2L1rBjDY5GYaubxY6cjRRCGgQ==" saltValue="0dhLAnO6nyIooOCBC0g7PQ==" spinCount="100000" sheet="1" objects="1" scenarios="1" selectLockedCells="1" selectUnlockedCells="1"/>
  <mergeCells count="165">
    <mergeCell ref="P251:AT251"/>
    <mergeCell ref="P253:AT253"/>
    <mergeCell ref="P262:AT262"/>
    <mergeCell ref="P264:AT264"/>
    <mergeCell ref="P266:AT266"/>
    <mergeCell ref="P268:AT268"/>
    <mergeCell ref="P252:AT252"/>
    <mergeCell ref="P255:AT255"/>
    <mergeCell ref="P257:AT257"/>
    <mergeCell ref="P260:AT260"/>
    <mergeCell ref="P261:AT261"/>
    <mergeCell ref="P254:AT254"/>
    <mergeCell ref="P270:AT270"/>
    <mergeCell ref="P271:AT271"/>
    <mergeCell ref="P272:AT272"/>
    <mergeCell ref="P273:AT273"/>
    <mergeCell ref="P274:AT274"/>
    <mergeCell ref="P275:AT275"/>
    <mergeCell ref="P277:AT277"/>
    <mergeCell ref="P276:AT276"/>
    <mergeCell ref="P267:AT267"/>
    <mergeCell ref="P269:AT269"/>
    <mergeCell ref="P278:AT278"/>
    <mergeCell ref="P289:AT289"/>
    <mergeCell ref="P290:AT290"/>
    <mergeCell ref="P291:AT291"/>
    <mergeCell ref="P292:AT292"/>
    <mergeCell ref="P279:AT279"/>
    <mergeCell ref="P280:AT280"/>
    <mergeCell ref="P281:AT281"/>
    <mergeCell ref="P283:AT283"/>
    <mergeCell ref="P282:AT282"/>
    <mergeCell ref="P284:AT284"/>
    <mergeCell ref="P285:AT285"/>
    <mergeCell ref="P286:AT286"/>
    <mergeCell ref="P288:AT288"/>
    <mergeCell ref="P287:AT287"/>
    <mergeCell ref="P263:AT263"/>
    <mergeCell ref="P250:AT250"/>
    <mergeCell ref="P259:AT259"/>
    <mergeCell ref="P256:AT256"/>
    <mergeCell ref="P249:AT249"/>
    <mergeCell ref="B3:I3"/>
    <mergeCell ref="L3:S3"/>
    <mergeCell ref="L19:Q19"/>
    <mergeCell ref="L17:Q17"/>
    <mergeCell ref="Y17:AD17"/>
    <mergeCell ref="AH7:AS7"/>
    <mergeCell ref="K8:V8"/>
    <mergeCell ref="AH8:AS8"/>
    <mergeCell ref="AH9:AS9"/>
    <mergeCell ref="K10:V10"/>
    <mergeCell ref="K11:V11"/>
    <mergeCell ref="AH11:AS11"/>
    <mergeCell ref="K9:V9"/>
    <mergeCell ref="K6:V6"/>
    <mergeCell ref="AC176:AL176"/>
    <mergeCell ref="R176:Y176"/>
    <mergeCell ref="AL4:AO4"/>
    <mergeCell ref="AQ4:AT4"/>
    <mergeCell ref="P258:AT258"/>
    <mergeCell ref="B2:I2"/>
    <mergeCell ref="L2:S2"/>
    <mergeCell ref="AO32:AQ32"/>
    <mergeCell ref="P265:AT265"/>
    <mergeCell ref="N52:T52"/>
    <mergeCell ref="N54:T54"/>
    <mergeCell ref="N56:T56"/>
    <mergeCell ref="AA96:AH96"/>
    <mergeCell ref="Y19:AD19"/>
    <mergeCell ref="K12:V12"/>
    <mergeCell ref="AH12:AS12"/>
    <mergeCell ref="K14:V14"/>
    <mergeCell ref="AH13:AS13"/>
    <mergeCell ref="AH14:AS14"/>
    <mergeCell ref="AH15:AS15"/>
    <mergeCell ref="S17:W17"/>
    <mergeCell ref="K15:V15"/>
    <mergeCell ref="K16:V16"/>
    <mergeCell ref="L18:Q18"/>
    <mergeCell ref="S18:W18"/>
    <mergeCell ref="Y18:AD18"/>
    <mergeCell ref="S19:W19"/>
    <mergeCell ref="AH6:AS6"/>
    <mergeCell ref="K7:V7"/>
    <mergeCell ref="A21:A23"/>
    <mergeCell ref="A98:A99"/>
    <mergeCell ref="A102:A103"/>
    <mergeCell ref="N55:T55"/>
    <mergeCell ref="AM56:AQ56"/>
    <mergeCell ref="N57:T57"/>
    <mergeCell ref="AM58:AQ58"/>
    <mergeCell ref="N59:T59"/>
    <mergeCell ref="A62:A66"/>
    <mergeCell ref="N42:T42"/>
    <mergeCell ref="N44:T44"/>
    <mergeCell ref="N46:T46"/>
    <mergeCell ref="N48:T48"/>
    <mergeCell ref="N32:T32"/>
    <mergeCell ref="AO33:AQ33"/>
    <mergeCell ref="AB21:AB23"/>
    <mergeCell ref="O21:O23"/>
    <mergeCell ref="N43:T43"/>
    <mergeCell ref="N33:T33"/>
    <mergeCell ref="H66:Y66"/>
    <mergeCell ref="AA62:AA68"/>
    <mergeCell ref="N37:T37"/>
    <mergeCell ref="N40:T40"/>
    <mergeCell ref="N53:T53"/>
    <mergeCell ref="N45:T45"/>
    <mergeCell ref="H100:Y100"/>
    <mergeCell ref="H103:Y103"/>
    <mergeCell ref="P245:AT245"/>
    <mergeCell ref="P246:AT246"/>
    <mergeCell ref="A184:A206"/>
    <mergeCell ref="A208:A209"/>
    <mergeCell ref="B214:AS214"/>
    <mergeCell ref="B215:AS215"/>
    <mergeCell ref="B216:AS216"/>
    <mergeCell ref="S225:W225"/>
    <mergeCell ref="L226:Q226"/>
    <mergeCell ref="S226:W226"/>
    <mergeCell ref="Y226:AD226"/>
    <mergeCell ref="S194:AS194"/>
    <mergeCell ref="J200:N200"/>
    <mergeCell ref="AK203:AS203"/>
    <mergeCell ref="S187:AS187"/>
    <mergeCell ref="A166:A167"/>
    <mergeCell ref="A169:A171"/>
    <mergeCell ref="S227:W227"/>
    <mergeCell ref="A176:A179"/>
    <mergeCell ref="A131:A134"/>
    <mergeCell ref="AP146:AS146"/>
    <mergeCell ref="P244:AT244"/>
    <mergeCell ref="P248:AT248"/>
    <mergeCell ref="AO163:AR163"/>
    <mergeCell ref="AL164:AR164"/>
    <mergeCell ref="A162:A164"/>
    <mergeCell ref="T163:W163"/>
    <mergeCell ref="A114:A115"/>
    <mergeCell ref="N47:T47"/>
    <mergeCell ref="N50:T50"/>
    <mergeCell ref="A137:A140"/>
    <mergeCell ref="L152:Q152"/>
    <mergeCell ref="S152:W152"/>
    <mergeCell ref="Y152:AD152"/>
    <mergeCell ref="Y163:AB163"/>
    <mergeCell ref="AD163:AG163"/>
    <mergeCell ref="N143:V143"/>
    <mergeCell ref="AP147:AS147"/>
    <mergeCell ref="A146:A147"/>
    <mergeCell ref="A149:A150"/>
    <mergeCell ref="A154:A155"/>
    <mergeCell ref="A159:A160"/>
    <mergeCell ref="AE126:AT128"/>
    <mergeCell ref="P247:AT247"/>
    <mergeCell ref="A126:A128"/>
    <mergeCell ref="A122:A124"/>
    <mergeCell ref="N51:T51"/>
    <mergeCell ref="A117:A118"/>
    <mergeCell ref="S186:AS186"/>
    <mergeCell ref="S193:AS193"/>
    <mergeCell ref="A239:AT240"/>
    <mergeCell ref="P243:AT243"/>
    <mergeCell ref="P242:AT242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colBreaks count="1" manualBreakCount="1">
    <brk id="46" max="1048575" man="1"/>
  </colBreaks>
  <drawing r:id="rId2"/>
  <legacyDrawing r:id="rId3"/>
  <controls>
    <mc:AlternateContent xmlns:mc="http://schemas.openxmlformats.org/markup-compatibility/2006">
      <mc:Choice Requires="x14">
        <control shapeId="3346" r:id="rId4" name="TextBox41">
          <controlPr defaultSize="0" autoLine="0" r:id="rId5">
            <anchor moveWithCells="1">
              <from>
                <xdr:col>20</xdr:col>
                <xdr:colOff>28575</xdr:colOff>
                <xdr:row>126</xdr:row>
                <xdr:rowOff>171450</xdr:rowOff>
              </from>
              <to>
                <xdr:col>23</xdr:col>
                <xdr:colOff>57150</xdr:colOff>
                <xdr:row>127</xdr:row>
                <xdr:rowOff>171450</xdr:rowOff>
              </to>
            </anchor>
          </controlPr>
        </control>
      </mc:Choice>
      <mc:Fallback>
        <control shapeId="3346" r:id="rId4" name="TextBox41"/>
      </mc:Fallback>
    </mc:AlternateContent>
    <mc:AlternateContent xmlns:mc="http://schemas.openxmlformats.org/markup-compatibility/2006">
      <mc:Choice Requires="x14">
        <control shapeId="3345" r:id="rId6" name="TextBox40">
          <controlPr defaultSize="0" autoLine="0" r:id="rId7">
            <anchor moveWithCells="1">
              <from>
                <xdr:col>6</xdr:col>
                <xdr:colOff>133350</xdr:colOff>
                <xdr:row>126</xdr:row>
                <xdr:rowOff>180975</xdr:rowOff>
              </from>
              <to>
                <xdr:col>9</xdr:col>
                <xdr:colOff>161925</xdr:colOff>
                <xdr:row>127</xdr:row>
                <xdr:rowOff>171450</xdr:rowOff>
              </to>
            </anchor>
          </controlPr>
        </control>
      </mc:Choice>
      <mc:Fallback>
        <control shapeId="3345" r:id="rId6" name="TextBox40"/>
      </mc:Fallback>
    </mc:AlternateContent>
    <mc:AlternateContent xmlns:mc="http://schemas.openxmlformats.org/markup-compatibility/2006">
      <mc:Choice Requires="x14">
        <control shapeId="3332" r:id="rId8" name="TextBox39">
          <controlPr defaultSize="0" autoLine="0" autoPict="0" r:id="rId9">
            <anchor moveWithCells="1">
              <from>
                <xdr:col>41</xdr:col>
                <xdr:colOff>133350</xdr:colOff>
                <xdr:row>102</xdr:row>
                <xdr:rowOff>66675</xdr:rowOff>
              </from>
              <to>
                <xdr:col>45</xdr:col>
                <xdr:colOff>133350</xdr:colOff>
                <xdr:row>103</xdr:row>
                <xdr:rowOff>133350</xdr:rowOff>
              </to>
            </anchor>
          </controlPr>
        </control>
      </mc:Choice>
      <mc:Fallback>
        <control shapeId="3332" r:id="rId8" name="TextBox39"/>
      </mc:Fallback>
    </mc:AlternateContent>
    <mc:AlternateContent xmlns:mc="http://schemas.openxmlformats.org/markup-compatibility/2006">
      <mc:Choice Requires="x14">
        <control shapeId="3331" r:id="rId10" name="TextBox38">
          <controlPr defaultSize="0" autoLine="0" r:id="rId11">
            <anchor moveWithCells="1">
              <from>
                <xdr:col>27</xdr:col>
                <xdr:colOff>152400</xdr:colOff>
                <xdr:row>102</xdr:row>
                <xdr:rowOff>85725</xdr:rowOff>
              </from>
              <to>
                <xdr:col>32</xdr:col>
                <xdr:colOff>47625</xdr:colOff>
                <xdr:row>103</xdr:row>
                <xdr:rowOff>152400</xdr:rowOff>
              </to>
            </anchor>
          </controlPr>
        </control>
      </mc:Choice>
      <mc:Fallback>
        <control shapeId="3331" r:id="rId10" name="TextBox38"/>
      </mc:Fallback>
    </mc:AlternateContent>
    <mc:AlternateContent xmlns:mc="http://schemas.openxmlformats.org/markup-compatibility/2006">
      <mc:Choice Requires="x14">
        <control shapeId="3330" r:id="rId12" name="TextBox37">
          <controlPr defaultSize="0" autoLine="0" autoPict="0" r:id="rId13">
            <anchor moveWithCells="1">
              <from>
                <xdr:col>28</xdr:col>
                <xdr:colOff>0</xdr:colOff>
                <xdr:row>98</xdr:row>
                <xdr:rowOff>95250</xdr:rowOff>
              </from>
              <to>
                <xdr:col>32</xdr:col>
                <xdr:colOff>66675</xdr:colOff>
                <xdr:row>99</xdr:row>
                <xdr:rowOff>152400</xdr:rowOff>
              </to>
            </anchor>
          </controlPr>
        </control>
      </mc:Choice>
      <mc:Fallback>
        <control shapeId="3330" r:id="rId12" name="TextBox37"/>
      </mc:Fallback>
    </mc:AlternateContent>
    <mc:AlternateContent xmlns:mc="http://schemas.openxmlformats.org/markup-compatibility/2006">
      <mc:Choice Requires="x14">
        <control shapeId="3293" r:id="rId14" name="TextBox33">
          <controlPr defaultSize="0" autoLine="0" linkedCell="Data2!C20" r:id="rId15">
            <anchor moveWithCells="1">
              <from>
                <xdr:col>37</xdr:col>
                <xdr:colOff>161925</xdr:colOff>
                <xdr:row>57</xdr:row>
                <xdr:rowOff>0</xdr:rowOff>
              </from>
              <to>
                <xdr:col>43</xdr:col>
                <xdr:colOff>9525</xdr:colOff>
                <xdr:row>58</xdr:row>
                <xdr:rowOff>19050</xdr:rowOff>
              </to>
            </anchor>
          </controlPr>
        </control>
      </mc:Choice>
      <mc:Fallback>
        <control shapeId="3293" r:id="rId14" name="TextBox33"/>
      </mc:Fallback>
    </mc:AlternateContent>
    <mc:AlternateContent xmlns:mc="http://schemas.openxmlformats.org/markup-compatibility/2006">
      <mc:Choice Requires="x14">
        <control shapeId="3292" r:id="rId16" name="TextBox32">
          <controlPr defaultSize="0" autoLine="0" autoPict="0" linkedCell="Data2!C19" r:id="rId15">
            <anchor moveWithCells="1">
              <from>
                <xdr:col>37</xdr:col>
                <xdr:colOff>152400</xdr:colOff>
                <xdr:row>55</xdr:row>
                <xdr:rowOff>0</xdr:rowOff>
              </from>
              <to>
                <xdr:col>43</xdr:col>
                <xdr:colOff>0</xdr:colOff>
                <xdr:row>56</xdr:row>
                <xdr:rowOff>19050</xdr:rowOff>
              </to>
            </anchor>
          </controlPr>
        </control>
      </mc:Choice>
      <mc:Fallback>
        <control shapeId="3292" r:id="rId16" name="TextBox32"/>
      </mc:Fallback>
    </mc:AlternateContent>
    <mc:AlternateContent xmlns:mc="http://schemas.openxmlformats.org/markup-compatibility/2006">
      <mc:Choice Requires="x14">
        <control shapeId="3254" r:id="rId17" name="TextBox1">
          <controlPr defaultSize="0" autoLine="0" linkedCell="Data2!B1" r:id="rId18">
            <anchor moveWithCells="1">
              <from>
                <xdr:col>10</xdr:col>
                <xdr:colOff>9525</xdr:colOff>
                <xdr:row>5</xdr:row>
                <xdr:rowOff>0</xdr:rowOff>
              </from>
              <to>
                <xdr:col>22</xdr:col>
                <xdr:colOff>9525</xdr:colOff>
                <xdr:row>6</xdr:row>
                <xdr:rowOff>19050</xdr:rowOff>
              </to>
            </anchor>
          </controlPr>
        </control>
      </mc:Choice>
      <mc:Fallback>
        <control shapeId="3254" r:id="rId17" name="TextBox1"/>
      </mc:Fallback>
    </mc:AlternateContent>
    <mc:AlternateContent xmlns:mc="http://schemas.openxmlformats.org/markup-compatibility/2006">
      <mc:Choice Requires="x14">
        <control shapeId="3255" r:id="rId19" name="TextBox2">
          <controlPr defaultSize="0" autoLine="0" linkedCell="Data2!B2" r:id="rId20">
            <anchor moveWithCells="1">
              <from>
                <xdr:col>10</xdr:col>
                <xdr:colOff>9525</xdr:colOff>
                <xdr:row>6</xdr:row>
                <xdr:rowOff>0</xdr:rowOff>
              </from>
              <to>
                <xdr:col>22</xdr:col>
                <xdr:colOff>9525</xdr:colOff>
                <xdr:row>7</xdr:row>
                <xdr:rowOff>19050</xdr:rowOff>
              </to>
            </anchor>
          </controlPr>
        </control>
      </mc:Choice>
      <mc:Fallback>
        <control shapeId="3255" r:id="rId19" name="TextBox2"/>
      </mc:Fallback>
    </mc:AlternateContent>
    <mc:AlternateContent xmlns:mc="http://schemas.openxmlformats.org/markup-compatibility/2006">
      <mc:Choice Requires="x14">
        <control shapeId="3256" r:id="rId21" name="TextBox3">
          <controlPr defaultSize="0" autoLine="0" autoPict="0" r:id="rId22">
            <anchor moveWithCells="1">
              <from>
                <xdr:col>6</xdr:col>
                <xdr:colOff>95250</xdr:colOff>
                <xdr:row>0</xdr:row>
                <xdr:rowOff>0</xdr:rowOff>
              </from>
              <to>
                <xdr:col>9</xdr:col>
                <xdr:colOff>28575</xdr:colOff>
                <xdr:row>1</xdr:row>
                <xdr:rowOff>9525</xdr:rowOff>
              </to>
            </anchor>
          </controlPr>
        </control>
      </mc:Choice>
      <mc:Fallback>
        <control shapeId="3256" r:id="rId21" name="TextBox3"/>
      </mc:Fallback>
    </mc:AlternateContent>
    <mc:AlternateContent xmlns:mc="http://schemas.openxmlformats.org/markup-compatibility/2006">
      <mc:Choice Requires="x14">
        <control shapeId="3263" r:id="rId23" name="TextBox4">
          <controlPr defaultSize="0" autoLine="0" linkedCell="Data2!B3" r:id="rId20">
            <anchor moveWithCells="1">
              <from>
                <xdr:col>10</xdr:col>
                <xdr:colOff>9525</xdr:colOff>
                <xdr:row>7</xdr:row>
                <xdr:rowOff>0</xdr:rowOff>
              </from>
              <to>
                <xdr:col>22</xdr:col>
                <xdr:colOff>9525</xdr:colOff>
                <xdr:row>8</xdr:row>
                <xdr:rowOff>19050</xdr:rowOff>
              </to>
            </anchor>
          </controlPr>
        </control>
      </mc:Choice>
      <mc:Fallback>
        <control shapeId="3263" r:id="rId23" name="TextBox4"/>
      </mc:Fallback>
    </mc:AlternateContent>
    <mc:AlternateContent xmlns:mc="http://schemas.openxmlformats.org/markup-compatibility/2006">
      <mc:Choice Requires="x14">
        <control shapeId="3264" r:id="rId24" name="TextBox5">
          <controlPr defaultSize="0" autoLine="0" linkedCell="Data2!B4" r:id="rId20">
            <anchor moveWithCells="1">
              <from>
                <xdr:col>10</xdr:col>
                <xdr:colOff>9525</xdr:colOff>
                <xdr:row>8</xdr:row>
                <xdr:rowOff>0</xdr:rowOff>
              </from>
              <to>
                <xdr:col>22</xdr:col>
                <xdr:colOff>9525</xdr:colOff>
                <xdr:row>9</xdr:row>
                <xdr:rowOff>19050</xdr:rowOff>
              </to>
            </anchor>
          </controlPr>
        </control>
      </mc:Choice>
      <mc:Fallback>
        <control shapeId="3264" r:id="rId24" name="TextBox5"/>
      </mc:Fallback>
    </mc:AlternateContent>
    <mc:AlternateContent xmlns:mc="http://schemas.openxmlformats.org/markup-compatibility/2006">
      <mc:Choice Requires="x14">
        <control shapeId="3265" r:id="rId25" name="TextBox6">
          <controlPr defaultSize="0" autoLine="0" linkedCell="Data2!B5" r:id="rId20">
            <anchor moveWithCells="1">
              <from>
                <xdr:col>10</xdr:col>
                <xdr:colOff>9525</xdr:colOff>
                <xdr:row>9</xdr:row>
                <xdr:rowOff>0</xdr:rowOff>
              </from>
              <to>
                <xdr:col>22</xdr:col>
                <xdr:colOff>9525</xdr:colOff>
                <xdr:row>10</xdr:row>
                <xdr:rowOff>19050</xdr:rowOff>
              </to>
            </anchor>
          </controlPr>
        </control>
      </mc:Choice>
      <mc:Fallback>
        <control shapeId="3265" r:id="rId25" name="TextBox6"/>
      </mc:Fallback>
    </mc:AlternateContent>
    <mc:AlternateContent xmlns:mc="http://schemas.openxmlformats.org/markup-compatibility/2006">
      <mc:Choice Requires="x14">
        <control shapeId="3266" r:id="rId26" name="TextBox7">
          <controlPr defaultSize="0" autoLine="0" linkedCell="Data2!B6" r:id="rId20">
            <anchor moveWithCells="1">
              <from>
                <xdr:col>10</xdr:col>
                <xdr:colOff>9525</xdr:colOff>
                <xdr:row>10</xdr:row>
                <xdr:rowOff>0</xdr:rowOff>
              </from>
              <to>
                <xdr:col>22</xdr:col>
                <xdr:colOff>9525</xdr:colOff>
                <xdr:row>11</xdr:row>
                <xdr:rowOff>19050</xdr:rowOff>
              </to>
            </anchor>
          </controlPr>
        </control>
      </mc:Choice>
      <mc:Fallback>
        <control shapeId="3266" r:id="rId26" name="TextBox7"/>
      </mc:Fallback>
    </mc:AlternateContent>
    <mc:AlternateContent xmlns:mc="http://schemas.openxmlformats.org/markup-compatibility/2006">
      <mc:Choice Requires="x14">
        <control shapeId="3267" r:id="rId27" name="TextBox8">
          <controlPr defaultSize="0" autoLine="0" linkedCell="Data2!B7" r:id="rId20">
            <anchor moveWithCells="1">
              <from>
                <xdr:col>10</xdr:col>
                <xdr:colOff>9525</xdr:colOff>
                <xdr:row>11</xdr:row>
                <xdr:rowOff>0</xdr:rowOff>
              </from>
              <to>
                <xdr:col>22</xdr:col>
                <xdr:colOff>9525</xdr:colOff>
                <xdr:row>12</xdr:row>
                <xdr:rowOff>19050</xdr:rowOff>
              </to>
            </anchor>
          </controlPr>
        </control>
      </mc:Choice>
      <mc:Fallback>
        <control shapeId="3267" r:id="rId27" name="TextBox8"/>
      </mc:Fallback>
    </mc:AlternateContent>
    <mc:AlternateContent xmlns:mc="http://schemas.openxmlformats.org/markup-compatibility/2006">
      <mc:Choice Requires="x14">
        <control shapeId="3268" r:id="rId28" name="TextBox9">
          <controlPr defaultSize="0" autoLine="0" linkedCell="Data2!B8" r:id="rId20">
            <anchor moveWithCells="1">
              <from>
                <xdr:col>10</xdr:col>
                <xdr:colOff>9525</xdr:colOff>
                <xdr:row>13</xdr:row>
                <xdr:rowOff>0</xdr:rowOff>
              </from>
              <to>
                <xdr:col>22</xdr:col>
                <xdr:colOff>9525</xdr:colOff>
                <xdr:row>14</xdr:row>
                <xdr:rowOff>19050</xdr:rowOff>
              </to>
            </anchor>
          </controlPr>
        </control>
      </mc:Choice>
      <mc:Fallback>
        <control shapeId="3268" r:id="rId28" name="TextBox9"/>
      </mc:Fallback>
    </mc:AlternateContent>
    <mc:AlternateContent xmlns:mc="http://schemas.openxmlformats.org/markup-compatibility/2006">
      <mc:Choice Requires="x14">
        <control shapeId="3269" r:id="rId29" name="TextBox10">
          <controlPr defaultSize="0" autoLine="0" linkedCell="Data2!B9" r:id="rId20">
            <anchor moveWithCells="1">
              <from>
                <xdr:col>10</xdr:col>
                <xdr:colOff>9525</xdr:colOff>
                <xdr:row>14</xdr:row>
                <xdr:rowOff>0</xdr:rowOff>
              </from>
              <to>
                <xdr:col>22</xdr:col>
                <xdr:colOff>9525</xdr:colOff>
                <xdr:row>15</xdr:row>
                <xdr:rowOff>19050</xdr:rowOff>
              </to>
            </anchor>
          </controlPr>
        </control>
      </mc:Choice>
      <mc:Fallback>
        <control shapeId="3269" r:id="rId29" name="TextBox10"/>
      </mc:Fallback>
    </mc:AlternateContent>
    <mc:AlternateContent xmlns:mc="http://schemas.openxmlformats.org/markup-compatibility/2006">
      <mc:Choice Requires="x14">
        <control shapeId="3270" r:id="rId30" name="TextBox11">
          <controlPr defaultSize="0" autoLine="0" linkedCell="Data2!B10" r:id="rId20">
            <anchor moveWithCells="1">
              <from>
                <xdr:col>10</xdr:col>
                <xdr:colOff>9525</xdr:colOff>
                <xdr:row>15</xdr:row>
                <xdr:rowOff>0</xdr:rowOff>
              </from>
              <to>
                <xdr:col>22</xdr:col>
                <xdr:colOff>9525</xdr:colOff>
                <xdr:row>16</xdr:row>
                <xdr:rowOff>19050</xdr:rowOff>
              </to>
            </anchor>
          </controlPr>
        </control>
      </mc:Choice>
      <mc:Fallback>
        <control shapeId="3270" r:id="rId30" name="TextBox11"/>
      </mc:Fallback>
    </mc:AlternateContent>
    <mc:AlternateContent xmlns:mc="http://schemas.openxmlformats.org/markup-compatibility/2006">
      <mc:Choice Requires="x14">
        <control shapeId="3271" r:id="rId31" name="TextBox12">
          <controlPr defaultSize="0" autoLine="0" linkedCell="Data2!E1" r:id="rId20">
            <anchor moveWithCells="1">
              <from>
                <xdr:col>33</xdr:col>
                <xdr:colOff>9525</xdr:colOff>
                <xdr:row>5</xdr:row>
                <xdr:rowOff>0</xdr:rowOff>
              </from>
              <to>
                <xdr:col>45</xdr:col>
                <xdr:colOff>9525</xdr:colOff>
                <xdr:row>6</xdr:row>
                <xdr:rowOff>19050</xdr:rowOff>
              </to>
            </anchor>
          </controlPr>
        </control>
      </mc:Choice>
      <mc:Fallback>
        <control shapeId="3271" r:id="rId31" name="TextBox12"/>
      </mc:Fallback>
    </mc:AlternateContent>
    <mc:AlternateContent xmlns:mc="http://schemas.openxmlformats.org/markup-compatibility/2006">
      <mc:Choice Requires="x14">
        <control shapeId="3272" r:id="rId32" name="TextBox13">
          <controlPr defaultSize="0" autoLine="0" linkedCell="Data2!E2" r:id="rId20">
            <anchor moveWithCells="1">
              <from>
                <xdr:col>33</xdr:col>
                <xdr:colOff>9525</xdr:colOff>
                <xdr:row>6</xdr:row>
                <xdr:rowOff>0</xdr:rowOff>
              </from>
              <to>
                <xdr:col>45</xdr:col>
                <xdr:colOff>9525</xdr:colOff>
                <xdr:row>7</xdr:row>
                <xdr:rowOff>19050</xdr:rowOff>
              </to>
            </anchor>
          </controlPr>
        </control>
      </mc:Choice>
      <mc:Fallback>
        <control shapeId="3272" r:id="rId32" name="TextBox13"/>
      </mc:Fallback>
    </mc:AlternateContent>
    <mc:AlternateContent xmlns:mc="http://schemas.openxmlformats.org/markup-compatibility/2006">
      <mc:Choice Requires="x14">
        <control shapeId="3273" r:id="rId33" name="TextBox14">
          <controlPr defaultSize="0" autoLine="0" linkedCell="Data2!E3" r:id="rId20">
            <anchor moveWithCells="1">
              <from>
                <xdr:col>33</xdr:col>
                <xdr:colOff>9525</xdr:colOff>
                <xdr:row>7</xdr:row>
                <xdr:rowOff>0</xdr:rowOff>
              </from>
              <to>
                <xdr:col>45</xdr:col>
                <xdr:colOff>9525</xdr:colOff>
                <xdr:row>8</xdr:row>
                <xdr:rowOff>19050</xdr:rowOff>
              </to>
            </anchor>
          </controlPr>
        </control>
      </mc:Choice>
      <mc:Fallback>
        <control shapeId="3273" r:id="rId33" name="TextBox14"/>
      </mc:Fallback>
    </mc:AlternateContent>
    <mc:AlternateContent xmlns:mc="http://schemas.openxmlformats.org/markup-compatibility/2006">
      <mc:Choice Requires="x14">
        <control shapeId="3274" r:id="rId34" name="TextBox15">
          <controlPr defaultSize="0" autoLine="0" linkedCell="Data2!E4" r:id="rId20">
            <anchor moveWithCells="1">
              <from>
                <xdr:col>33</xdr:col>
                <xdr:colOff>9525</xdr:colOff>
                <xdr:row>8</xdr:row>
                <xdr:rowOff>0</xdr:rowOff>
              </from>
              <to>
                <xdr:col>45</xdr:col>
                <xdr:colOff>9525</xdr:colOff>
                <xdr:row>9</xdr:row>
                <xdr:rowOff>19050</xdr:rowOff>
              </to>
            </anchor>
          </controlPr>
        </control>
      </mc:Choice>
      <mc:Fallback>
        <control shapeId="3274" r:id="rId34" name="TextBox15"/>
      </mc:Fallback>
    </mc:AlternateContent>
    <mc:AlternateContent xmlns:mc="http://schemas.openxmlformats.org/markup-compatibility/2006">
      <mc:Choice Requires="x14">
        <control shapeId="3275" r:id="rId35" name="TextBox16">
          <controlPr defaultSize="0" autoLine="0" linkedCell="Data2!E5" r:id="rId36">
            <anchor moveWithCells="1">
              <from>
                <xdr:col>33</xdr:col>
                <xdr:colOff>9525</xdr:colOff>
                <xdr:row>10</xdr:row>
                <xdr:rowOff>0</xdr:rowOff>
              </from>
              <to>
                <xdr:col>45</xdr:col>
                <xdr:colOff>9525</xdr:colOff>
                <xdr:row>11</xdr:row>
                <xdr:rowOff>19050</xdr:rowOff>
              </to>
            </anchor>
          </controlPr>
        </control>
      </mc:Choice>
      <mc:Fallback>
        <control shapeId="3275" r:id="rId35" name="TextBox16"/>
      </mc:Fallback>
    </mc:AlternateContent>
    <mc:AlternateContent xmlns:mc="http://schemas.openxmlformats.org/markup-compatibility/2006">
      <mc:Choice Requires="x14">
        <control shapeId="3276" r:id="rId37" name="TextBox17">
          <controlPr defaultSize="0" autoLine="0" linkedCell="Data2!E6" r:id="rId38">
            <anchor moveWithCells="1">
              <from>
                <xdr:col>33</xdr:col>
                <xdr:colOff>9525</xdr:colOff>
                <xdr:row>11</xdr:row>
                <xdr:rowOff>0</xdr:rowOff>
              </from>
              <to>
                <xdr:col>45</xdr:col>
                <xdr:colOff>9525</xdr:colOff>
                <xdr:row>12</xdr:row>
                <xdr:rowOff>19050</xdr:rowOff>
              </to>
            </anchor>
          </controlPr>
        </control>
      </mc:Choice>
      <mc:Fallback>
        <control shapeId="3276" r:id="rId37" name="TextBox17"/>
      </mc:Fallback>
    </mc:AlternateContent>
    <mc:AlternateContent xmlns:mc="http://schemas.openxmlformats.org/markup-compatibility/2006">
      <mc:Choice Requires="x14">
        <control shapeId="3277" r:id="rId39" name="TextBox18">
          <controlPr defaultSize="0" autoLine="0" r:id="rId20">
            <anchor moveWithCells="1">
              <from>
                <xdr:col>33</xdr:col>
                <xdr:colOff>9525</xdr:colOff>
                <xdr:row>12</xdr:row>
                <xdr:rowOff>0</xdr:rowOff>
              </from>
              <to>
                <xdr:col>45</xdr:col>
                <xdr:colOff>9525</xdr:colOff>
                <xdr:row>13</xdr:row>
                <xdr:rowOff>19050</xdr:rowOff>
              </to>
            </anchor>
          </controlPr>
        </control>
      </mc:Choice>
      <mc:Fallback>
        <control shapeId="3277" r:id="rId39" name="TextBox18"/>
      </mc:Fallback>
    </mc:AlternateContent>
    <mc:AlternateContent xmlns:mc="http://schemas.openxmlformats.org/markup-compatibility/2006">
      <mc:Choice Requires="x14">
        <control shapeId="3278" r:id="rId40" name="TextBox19">
          <controlPr defaultSize="0" autoLine="0" r:id="rId20">
            <anchor moveWithCells="1">
              <from>
                <xdr:col>33</xdr:col>
                <xdr:colOff>9525</xdr:colOff>
                <xdr:row>13</xdr:row>
                <xdr:rowOff>0</xdr:rowOff>
              </from>
              <to>
                <xdr:col>45</xdr:col>
                <xdr:colOff>9525</xdr:colOff>
                <xdr:row>14</xdr:row>
                <xdr:rowOff>19050</xdr:rowOff>
              </to>
            </anchor>
          </controlPr>
        </control>
      </mc:Choice>
      <mc:Fallback>
        <control shapeId="3278" r:id="rId40" name="TextBox19"/>
      </mc:Fallback>
    </mc:AlternateContent>
    <mc:AlternateContent xmlns:mc="http://schemas.openxmlformats.org/markup-compatibility/2006">
      <mc:Choice Requires="x14">
        <control shapeId="3279" r:id="rId41" name="TextBox20">
          <controlPr defaultSize="0" autoLine="0" r:id="rId20">
            <anchor moveWithCells="1">
              <from>
                <xdr:col>33</xdr:col>
                <xdr:colOff>9525</xdr:colOff>
                <xdr:row>14</xdr:row>
                <xdr:rowOff>0</xdr:rowOff>
              </from>
              <to>
                <xdr:col>45</xdr:col>
                <xdr:colOff>9525</xdr:colOff>
                <xdr:row>15</xdr:row>
                <xdr:rowOff>19050</xdr:rowOff>
              </to>
            </anchor>
          </controlPr>
        </control>
      </mc:Choice>
      <mc:Fallback>
        <control shapeId="3279" r:id="rId41" name="TextBox20"/>
      </mc:Fallback>
    </mc:AlternateContent>
    <mc:AlternateContent xmlns:mc="http://schemas.openxmlformats.org/markup-compatibility/2006">
      <mc:Choice Requires="x14">
        <control shapeId="3280" r:id="rId42" name="TextBox21">
          <controlPr defaultSize="0" autoLine="0" linkedCell="Data2!B1" r:id="rId43">
            <anchor moveWithCells="1">
              <from>
                <xdr:col>11</xdr:col>
                <xdr:colOff>9525</xdr:colOff>
                <xdr:row>17</xdr:row>
                <xdr:rowOff>0</xdr:rowOff>
              </from>
              <to>
                <xdr:col>17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3280" r:id="rId42" name="TextBox21"/>
      </mc:Fallback>
    </mc:AlternateContent>
    <mc:AlternateContent xmlns:mc="http://schemas.openxmlformats.org/markup-compatibility/2006">
      <mc:Choice Requires="x14">
        <control shapeId="3281" r:id="rId44" name="TextBox22">
          <controlPr defaultSize="0" autoLine="0" autoPict="0" linkedCell="Data2!E5" r:id="rId45">
            <anchor moveWithCells="1">
              <from>
                <xdr:col>24</xdr:col>
                <xdr:colOff>9525</xdr:colOff>
                <xdr:row>17</xdr:row>
                <xdr:rowOff>0</xdr:rowOff>
              </from>
              <to>
                <xdr:col>29</xdr:col>
                <xdr:colOff>161925</xdr:colOff>
                <xdr:row>18</xdr:row>
                <xdr:rowOff>0</xdr:rowOff>
              </to>
            </anchor>
          </controlPr>
        </control>
      </mc:Choice>
      <mc:Fallback>
        <control shapeId="3281" r:id="rId44" name="TextBox22"/>
      </mc:Fallback>
    </mc:AlternateContent>
    <mc:AlternateContent xmlns:mc="http://schemas.openxmlformats.org/markup-compatibility/2006">
      <mc:Choice Requires="x14">
        <control shapeId="3282" r:id="rId46" name="TextBox23">
          <controlPr defaultSize="0" autoLine="0" autoPict="0" linkedCell="Data2!B12" r:id="rId47">
            <anchor moveWithCells="1">
              <from>
                <xdr:col>17</xdr:col>
                <xdr:colOff>161925</xdr:colOff>
                <xdr:row>16</xdr:row>
                <xdr:rowOff>266700</xdr:rowOff>
              </from>
              <to>
                <xdr:col>23</xdr:col>
                <xdr:colOff>9525</xdr:colOff>
                <xdr:row>18</xdr:row>
                <xdr:rowOff>28575</xdr:rowOff>
              </to>
            </anchor>
          </controlPr>
        </control>
      </mc:Choice>
      <mc:Fallback>
        <control shapeId="3282" r:id="rId46" name="TextBox23"/>
      </mc:Fallback>
    </mc:AlternateContent>
    <mc:AlternateContent xmlns:mc="http://schemas.openxmlformats.org/markup-compatibility/2006">
      <mc:Choice Requires="x14">
        <control shapeId="3284" r:id="rId48" name="TextBox24">
          <controlPr defaultSize="0" autoLine="0" linkedCell="Data2!B14" r:id="rId49">
            <anchor moveWithCells="1">
              <from>
                <xdr:col>13</xdr:col>
                <xdr:colOff>0</xdr:colOff>
                <xdr:row>31</xdr:row>
                <xdr:rowOff>0</xdr:rowOff>
              </from>
              <to>
                <xdr:col>20</xdr:col>
                <xdr:colOff>9525</xdr:colOff>
                <xdr:row>32</xdr:row>
                <xdr:rowOff>9525</xdr:rowOff>
              </to>
            </anchor>
          </controlPr>
        </control>
      </mc:Choice>
      <mc:Fallback>
        <control shapeId="3284" r:id="rId48" name="TextBox24"/>
      </mc:Fallback>
    </mc:AlternateContent>
    <mc:AlternateContent xmlns:mc="http://schemas.openxmlformats.org/markup-compatibility/2006">
      <mc:Choice Requires="x14">
        <control shapeId="3285" r:id="rId50" name="TextBox25">
          <controlPr defaultSize="0" autoLine="0" linkedCell="Data2!B15" r:id="rId51">
            <anchor moveWithCells="1">
              <from>
                <xdr:col>13</xdr:col>
                <xdr:colOff>0</xdr:colOff>
                <xdr:row>32</xdr:row>
                <xdr:rowOff>0</xdr:rowOff>
              </from>
              <to>
                <xdr:col>20</xdr:col>
                <xdr:colOff>9525</xdr:colOff>
                <xdr:row>33</xdr:row>
                <xdr:rowOff>9525</xdr:rowOff>
              </to>
            </anchor>
          </controlPr>
        </control>
      </mc:Choice>
      <mc:Fallback>
        <control shapeId="3285" r:id="rId50" name="TextBox25"/>
      </mc:Fallback>
    </mc:AlternateContent>
    <mc:AlternateContent xmlns:mc="http://schemas.openxmlformats.org/markup-compatibility/2006">
      <mc:Choice Requires="x14">
        <control shapeId="3286" r:id="rId52" name="TextBox26">
          <controlPr defaultSize="0" autoLine="0" r:id="rId53">
            <anchor moveWithCells="1">
              <from>
                <xdr:col>1</xdr:col>
                <xdr:colOff>9525</xdr:colOff>
                <xdr:row>213</xdr:row>
                <xdr:rowOff>0</xdr:rowOff>
              </from>
              <to>
                <xdr:col>44</xdr:col>
                <xdr:colOff>161925</xdr:colOff>
                <xdr:row>213</xdr:row>
                <xdr:rowOff>180975</xdr:rowOff>
              </to>
            </anchor>
          </controlPr>
        </control>
      </mc:Choice>
      <mc:Fallback>
        <control shapeId="3286" r:id="rId52" name="TextBox26"/>
      </mc:Fallback>
    </mc:AlternateContent>
    <mc:AlternateContent xmlns:mc="http://schemas.openxmlformats.org/markup-compatibility/2006">
      <mc:Choice Requires="x14">
        <control shapeId="3287" r:id="rId54" name="TextBox27">
          <controlPr defaultSize="0" autoLine="0" r:id="rId55">
            <anchor moveWithCells="1">
              <from>
                <xdr:col>1</xdr:col>
                <xdr:colOff>9525</xdr:colOff>
                <xdr:row>214</xdr:row>
                <xdr:rowOff>0</xdr:rowOff>
              </from>
              <to>
                <xdr:col>44</xdr:col>
                <xdr:colOff>161925</xdr:colOff>
                <xdr:row>215</xdr:row>
                <xdr:rowOff>0</xdr:rowOff>
              </to>
            </anchor>
          </controlPr>
        </control>
      </mc:Choice>
      <mc:Fallback>
        <control shapeId="3287" r:id="rId54" name="TextBox27"/>
      </mc:Fallback>
    </mc:AlternateContent>
    <mc:AlternateContent xmlns:mc="http://schemas.openxmlformats.org/markup-compatibility/2006">
      <mc:Choice Requires="x14">
        <control shapeId="3288" r:id="rId56" name="TextBox28">
          <controlPr defaultSize="0" autoLine="0" r:id="rId53">
            <anchor moveWithCells="1">
              <from>
                <xdr:col>1</xdr:col>
                <xdr:colOff>9525</xdr:colOff>
                <xdr:row>215</xdr:row>
                <xdr:rowOff>0</xdr:rowOff>
              </from>
              <to>
                <xdr:col>44</xdr:col>
                <xdr:colOff>161925</xdr:colOff>
                <xdr:row>215</xdr:row>
                <xdr:rowOff>180975</xdr:rowOff>
              </to>
            </anchor>
          </controlPr>
        </control>
      </mc:Choice>
      <mc:Fallback>
        <control shapeId="3288" r:id="rId56" name="TextBox28"/>
      </mc:Fallback>
    </mc:AlternateContent>
    <mc:AlternateContent xmlns:mc="http://schemas.openxmlformats.org/markup-compatibility/2006">
      <mc:Choice Requires="x14">
        <control shapeId="3289" r:id="rId57" name="TextBox29">
          <controlPr defaultSize="0" autoLine="0" autoPict="0" linkedCell="Data2!C16" r:id="rId58">
            <anchor moveWithCells="1">
              <from>
                <xdr:col>40</xdr:col>
                <xdr:colOff>0</xdr:colOff>
                <xdr:row>31</xdr:row>
                <xdr:rowOff>0</xdr:rowOff>
              </from>
              <to>
                <xdr:col>43</xdr:col>
                <xdr:colOff>28575</xdr:colOff>
                <xdr:row>32</xdr:row>
                <xdr:rowOff>9525</xdr:rowOff>
              </to>
            </anchor>
          </controlPr>
        </control>
      </mc:Choice>
      <mc:Fallback>
        <control shapeId="3289" r:id="rId57" name="TextBox29"/>
      </mc:Fallback>
    </mc:AlternateContent>
    <mc:AlternateContent xmlns:mc="http://schemas.openxmlformats.org/markup-compatibility/2006">
      <mc:Choice Requires="x14">
        <control shapeId="3290" r:id="rId59" name="TextBox30">
          <controlPr defaultSize="0" autoLine="0" linkedCell="Data2!C17" r:id="rId60">
            <anchor moveWithCells="1">
              <from>
                <xdr:col>40</xdr:col>
                <xdr:colOff>0</xdr:colOff>
                <xdr:row>32</xdr:row>
                <xdr:rowOff>0</xdr:rowOff>
              </from>
              <to>
                <xdr:col>43</xdr:col>
                <xdr:colOff>28575</xdr:colOff>
                <xdr:row>33</xdr:row>
                <xdr:rowOff>9525</xdr:rowOff>
              </to>
            </anchor>
          </controlPr>
        </control>
      </mc:Choice>
      <mc:Fallback>
        <control shapeId="3290" r:id="rId59" name="TextBox30"/>
      </mc:Fallback>
    </mc:AlternateContent>
    <mc:AlternateContent xmlns:mc="http://schemas.openxmlformats.org/markup-compatibility/2006">
      <mc:Choice Requires="x14">
        <control shapeId="3291" r:id="rId61" name="TextBox31">
          <controlPr defaultSize="0" autoLine="0" linkedCell="Data2!C18" r:id="rId62">
            <anchor moveWithCells="1">
              <from>
                <xdr:col>13</xdr:col>
                <xdr:colOff>0</xdr:colOff>
                <xdr:row>36</xdr:row>
                <xdr:rowOff>0</xdr:rowOff>
              </from>
              <to>
                <xdr:col>20</xdr:col>
                <xdr:colOff>9525</xdr:colOff>
                <xdr:row>37</xdr:row>
                <xdr:rowOff>19050</xdr:rowOff>
              </to>
            </anchor>
          </controlPr>
        </control>
      </mc:Choice>
      <mc:Fallback>
        <control shapeId="3291" r:id="rId61" name="TextBox31"/>
      </mc:Fallback>
    </mc:AlternateContent>
    <mc:AlternateContent xmlns:mc="http://schemas.openxmlformats.org/markup-compatibility/2006">
      <mc:Choice Requires="x14">
        <control shapeId="3296" r:id="rId63" name="TextBox34">
          <controlPr defaultSize="0" autoLine="0" autoPict="0" r:id="rId7">
            <anchor moveWithCells="1">
              <from>
                <xdr:col>8</xdr:col>
                <xdr:colOff>114300</xdr:colOff>
                <xdr:row>176</xdr:row>
                <xdr:rowOff>38100</xdr:rowOff>
              </from>
              <to>
                <xdr:col>11</xdr:col>
                <xdr:colOff>142875</xdr:colOff>
                <xdr:row>177</xdr:row>
                <xdr:rowOff>28575</xdr:rowOff>
              </to>
            </anchor>
          </controlPr>
        </control>
      </mc:Choice>
      <mc:Fallback>
        <control shapeId="3296" r:id="rId63" name="TextBox34"/>
      </mc:Fallback>
    </mc:AlternateContent>
    <mc:AlternateContent xmlns:mc="http://schemas.openxmlformats.org/markup-compatibility/2006">
      <mc:Choice Requires="x14">
        <control shapeId="3297" r:id="rId64" name="TextBox35">
          <controlPr defaultSize="0" autoLine="0" r:id="rId7">
            <anchor moveWithCells="1">
              <from>
                <xdr:col>8</xdr:col>
                <xdr:colOff>114300</xdr:colOff>
                <xdr:row>177</xdr:row>
                <xdr:rowOff>38100</xdr:rowOff>
              </from>
              <to>
                <xdr:col>11</xdr:col>
                <xdr:colOff>142875</xdr:colOff>
                <xdr:row>178</xdr:row>
                <xdr:rowOff>28575</xdr:rowOff>
              </to>
            </anchor>
          </controlPr>
        </control>
      </mc:Choice>
      <mc:Fallback>
        <control shapeId="3297" r:id="rId64" name="TextBox35"/>
      </mc:Fallback>
    </mc:AlternateContent>
    <mc:AlternateContent xmlns:mc="http://schemas.openxmlformats.org/markup-compatibility/2006">
      <mc:Choice Requires="x14">
        <control shapeId="3298" r:id="rId65" name="TextBox36">
          <controlPr defaultSize="0" autoLine="0" r:id="rId7">
            <anchor moveWithCells="1">
              <from>
                <xdr:col>8</xdr:col>
                <xdr:colOff>114300</xdr:colOff>
                <xdr:row>178</xdr:row>
                <xdr:rowOff>38100</xdr:rowOff>
              </from>
              <to>
                <xdr:col>11</xdr:col>
                <xdr:colOff>142875</xdr:colOff>
                <xdr:row>179</xdr:row>
                <xdr:rowOff>28575</xdr:rowOff>
              </to>
            </anchor>
          </controlPr>
        </control>
      </mc:Choice>
      <mc:Fallback>
        <control shapeId="3298" r:id="rId65" name="TextBox36"/>
      </mc:Fallback>
    </mc:AlternateContent>
    <mc:AlternateContent xmlns:mc="http://schemas.openxmlformats.org/markup-compatibility/2006">
      <mc:Choice Requires="x14">
        <control shapeId="3073" r:id="rId66" name="Check Box 1">
          <controlPr defaultSize="0" autoFill="0" autoLine="0" autoPict="0">
            <anchor moveWithCells="1" sizeWithCells="1">
              <from>
                <xdr:col>11</xdr:col>
                <xdr:colOff>28575</xdr:colOff>
                <xdr:row>0</xdr:row>
                <xdr:rowOff>0</xdr:rowOff>
              </from>
              <to>
                <xdr:col>12</xdr:col>
                <xdr:colOff>161925</xdr:colOff>
                <xdr:row>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67" name="Check Box 2">
          <controlPr defaultSize="0" autoFill="0" autoLine="0" autoPict="0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68" name="Label 3">
          <controlPr defaultSize="0" autoFill="0" autoLine="0" autoPict="0">
            <anchor moveWithCells="1" sizeWithCells="1">
              <from>
                <xdr:col>2</xdr:col>
                <xdr:colOff>419100</xdr:colOff>
                <xdr:row>2</xdr:row>
                <xdr:rowOff>0</xdr:rowOff>
              </from>
              <to>
                <xdr:col>4</xdr:col>
                <xdr:colOff>66675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69" name="Check Box 4">
          <controlPr defaultSize="0" autoFill="0" autoLine="0" autoPict="0">
            <anchor moveWithCells="1">
              <from>
                <xdr:col>25</xdr:col>
                <xdr:colOff>152400</xdr:colOff>
                <xdr:row>54</xdr:row>
                <xdr:rowOff>142875</xdr:rowOff>
              </from>
              <to>
                <xdr:col>27</xdr:col>
                <xdr:colOff>114300</xdr:colOff>
                <xdr:row>55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70" name="Check Box 5">
          <controlPr defaultSize="0" autoFill="0" autoLine="0" autoPict="0">
            <anchor moveWithCells="1">
              <from>
                <xdr:col>25</xdr:col>
                <xdr:colOff>152400</xdr:colOff>
                <xdr:row>56</xdr:row>
                <xdr:rowOff>152400</xdr:rowOff>
              </from>
              <to>
                <xdr:col>27</xdr:col>
                <xdr:colOff>114300</xdr:colOff>
                <xdr:row>57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71" name="Check Box 6">
          <controlPr defaultSize="0" autoFill="0" autoLine="0" autoPict="0">
            <anchor moveWithCells="1">
              <from>
                <xdr:col>9</xdr:col>
                <xdr:colOff>95250</xdr:colOff>
                <xdr:row>33</xdr:row>
                <xdr:rowOff>180975</xdr:rowOff>
              </from>
              <to>
                <xdr:col>11</xdr:col>
                <xdr:colOff>57150</xdr:colOff>
                <xdr:row>35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72" name="Check Box 7">
          <controlPr defaultSize="0" autoFill="0" autoLine="0" autoPict="0">
            <anchor moveWithCells="1">
              <from>
                <xdr:col>9</xdr:col>
                <xdr:colOff>95250</xdr:colOff>
                <xdr:row>35</xdr:row>
                <xdr:rowOff>0</xdr:rowOff>
              </from>
              <to>
                <xdr:col>11</xdr:col>
                <xdr:colOff>57150</xdr:colOff>
                <xdr:row>36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73" name="Check Box 15">
          <controlPr defaultSize="0" autoFill="0" autoLine="0" autoPict="0">
            <anchor moveWithCells="1">
              <from>
                <xdr:col>1</xdr:col>
                <xdr:colOff>0</xdr:colOff>
                <xdr:row>68</xdr:row>
                <xdr:rowOff>171450</xdr:rowOff>
              </from>
              <to>
                <xdr:col>2</xdr:col>
                <xdr:colOff>133350</xdr:colOff>
                <xdr:row>70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74" name="Check Box 16">
          <controlPr defaultSize="0" autoFill="0" autoLine="0" autoPict="0">
            <anchor moveWithCells="1">
              <from>
                <xdr:col>11</xdr:col>
                <xdr:colOff>9525</xdr:colOff>
                <xdr:row>68</xdr:row>
                <xdr:rowOff>171450</xdr:rowOff>
              </from>
              <to>
                <xdr:col>12</xdr:col>
                <xdr:colOff>142875</xdr:colOff>
                <xdr:row>70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9" r:id="rId75" name="Check Box 17">
          <controlPr defaultSize="0" autoFill="0" autoLine="0" autoPict="0">
            <anchor moveWithCells="1">
              <from>
                <xdr:col>20</xdr:col>
                <xdr:colOff>152400</xdr:colOff>
                <xdr:row>68</xdr:row>
                <xdr:rowOff>171450</xdr:rowOff>
              </from>
              <to>
                <xdr:col>22</xdr:col>
                <xdr:colOff>114300</xdr:colOff>
                <xdr:row>70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76" name="Check Box 18">
          <controlPr defaultSize="0" autoFill="0" autoLine="0" autoPict="0">
            <anchor moveWithCells="1">
              <from>
                <xdr:col>32</xdr:col>
                <xdr:colOff>0</xdr:colOff>
                <xdr:row>68</xdr:row>
                <xdr:rowOff>171450</xdr:rowOff>
              </from>
              <to>
                <xdr:col>33</xdr:col>
                <xdr:colOff>133350</xdr:colOff>
                <xdr:row>70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77" name="Check Box 19">
          <controlPr defaultSize="0" autoFill="0" autoLine="0" autoPict="0">
            <anchor moveWithCells="1">
              <from>
                <xdr:col>1</xdr:col>
                <xdr:colOff>0</xdr:colOff>
                <xdr:row>72</xdr:row>
                <xdr:rowOff>171450</xdr:rowOff>
              </from>
              <to>
                <xdr:col>2</xdr:col>
                <xdr:colOff>133350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78" name="Check Box 20">
          <controlPr defaultSize="0" autoFill="0" autoLine="0" autoPict="0">
            <anchor moveWithCells="1">
              <from>
                <xdr:col>27</xdr:col>
                <xdr:colOff>57150</xdr:colOff>
                <xdr:row>72</xdr:row>
                <xdr:rowOff>171450</xdr:rowOff>
              </from>
              <to>
                <xdr:col>29</xdr:col>
                <xdr:colOff>19050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79" name="Check Box 21">
          <controlPr defaultSize="0" autoFill="0" autoLine="0" autoPict="0">
            <anchor moveWithCells="1">
              <from>
                <xdr:col>1</xdr:col>
                <xdr:colOff>142875</xdr:colOff>
                <xdr:row>20</xdr:row>
                <xdr:rowOff>0</xdr:rowOff>
              </from>
              <to>
                <xdr:col>3</xdr:col>
                <xdr:colOff>104775</xdr:colOff>
                <xdr:row>21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80" name="Check Box 22">
          <controlPr defaultSize="0" autoFill="0" autoLine="0" autoPict="0">
            <anchor moveWithCells="1">
              <from>
                <xdr:col>1</xdr:col>
                <xdr:colOff>142875</xdr:colOff>
                <xdr:row>20</xdr:row>
                <xdr:rowOff>180975</xdr:rowOff>
              </from>
              <to>
                <xdr:col>3</xdr:col>
                <xdr:colOff>104775</xdr:colOff>
                <xdr:row>22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81" name="Check Box 23">
          <controlPr defaultSize="0" autoFill="0" autoLine="0" autoPict="0">
            <anchor moveWithCells="1">
              <from>
                <xdr:col>1</xdr:col>
                <xdr:colOff>142875</xdr:colOff>
                <xdr:row>21</xdr:row>
                <xdr:rowOff>171450</xdr:rowOff>
              </from>
              <to>
                <xdr:col>3</xdr:col>
                <xdr:colOff>104775</xdr:colOff>
                <xdr:row>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6" r:id="rId82" name="Check Box 24">
          <controlPr defaultSize="0" autoFill="0" autoLine="0" autoPict="0">
            <anchor moveWithCells="1">
              <from>
                <xdr:col>15</xdr:col>
                <xdr:colOff>133350</xdr:colOff>
                <xdr:row>20</xdr:row>
                <xdr:rowOff>0</xdr:rowOff>
              </from>
              <to>
                <xdr:col>17</xdr:col>
                <xdr:colOff>95250</xdr:colOff>
                <xdr:row>21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83" name="Check Box 25">
          <controlPr defaultSize="0" autoFill="0" autoLine="0" autoPict="0">
            <anchor moveWithCells="1">
              <from>
                <xdr:col>15</xdr:col>
                <xdr:colOff>133350</xdr:colOff>
                <xdr:row>20</xdr:row>
                <xdr:rowOff>180975</xdr:rowOff>
              </from>
              <to>
                <xdr:col>17</xdr:col>
                <xdr:colOff>95250</xdr:colOff>
                <xdr:row>22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8" r:id="rId84" name="Check Box 26">
          <controlPr defaultSize="0" autoFill="0" autoLine="0" autoPict="0">
            <anchor moveWithCells="1">
              <from>
                <xdr:col>15</xdr:col>
                <xdr:colOff>133350</xdr:colOff>
                <xdr:row>21</xdr:row>
                <xdr:rowOff>171450</xdr:rowOff>
              </from>
              <to>
                <xdr:col>17</xdr:col>
                <xdr:colOff>95250</xdr:colOff>
                <xdr:row>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9" r:id="rId85" name="Check Box 27">
          <controlPr defaultSize="0" autoFill="0" autoLine="0" autoPict="0">
            <anchor moveWithCells="1">
              <from>
                <xdr:col>6</xdr:col>
                <xdr:colOff>161925</xdr:colOff>
                <xdr:row>96</xdr:row>
                <xdr:rowOff>171450</xdr:rowOff>
              </from>
              <to>
                <xdr:col>8</xdr:col>
                <xdr:colOff>123825</xdr:colOff>
                <xdr:row>98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0" r:id="rId86" name="Check Box 28">
          <controlPr defaultSize="0" autoFill="0" autoLine="0" autoPict="0">
            <anchor moveWithCells="1">
              <from>
                <xdr:col>14</xdr:col>
                <xdr:colOff>9525</xdr:colOff>
                <xdr:row>97</xdr:row>
                <xdr:rowOff>0</xdr:rowOff>
              </from>
              <to>
                <xdr:col>15</xdr:col>
                <xdr:colOff>142875</xdr:colOff>
                <xdr:row>98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1" r:id="rId87" name="Check Box 29">
          <controlPr defaultSize="0" autoFill="0" autoLine="0" autoPict="0">
            <anchor moveWithCells="1">
              <from>
                <xdr:col>20</xdr:col>
                <xdr:colOff>9525</xdr:colOff>
                <xdr:row>97</xdr:row>
                <xdr:rowOff>0</xdr:rowOff>
              </from>
              <to>
                <xdr:col>21</xdr:col>
                <xdr:colOff>142875</xdr:colOff>
                <xdr:row>98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2" r:id="rId88" name="Check Box 30">
          <controlPr defaultSize="0" autoFill="0" autoLine="0" autoPict="0">
            <anchor moveWithCells="1">
              <from>
                <xdr:col>6</xdr:col>
                <xdr:colOff>152400</xdr:colOff>
                <xdr:row>100</xdr:row>
                <xdr:rowOff>171450</xdr:rowOff>
              </from>
              <to>
                <xdr:col>8</xdr:col>
                <xdr:colOff>114300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3" r:id="rId89" name="Check Box 31">
          <controlPr defaultSize="0" autoFill="0" autoLine="0" autoPict="0">
            <anchor moveWithCells="1">
              <from>
                <xdr:col>13</xdr:col>
                <xdr:colOff>161925</xdr:colOff>
                <xdr:row>100</xdr:row>
                <xdr:rowOff>161925</xdr:rowOff>
              </from>
              <to>
                <xdr:col>15</xdr:col>
                <xdr:colOff>123825</xdr:colOff>
                <xdr:row>101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4" r:id="rId90" name="Check Box 32">
          <controlPr defaultSize="0" autoFill="0" autoLine="0" autoPict="0">
            <anchor moveWithCells="1">
              <from>
                <xdr:col>20</xdr:col>
                <xdr:colOff>0</xdr:colOff>
                <xdr:row>100</xdr:row>
                <xdr:rowOff>171450</xdr:rowOff>
              </from>
              <to>
                <xdr:col>21</xdr:col>
                <xdr:colOff>133350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6" r:id="rId91" name="Check Box 34">
          <controlPr defaultSize="0" autoFill="0" autoLine="0" autoPict="0">
            <anchor moveWithCells="1">
              <from>
                <xdr:col>1</xdr:col>
                <xdr:colOff>0</xdr:colOff>
                <xdr:row>112</xdr:row>
                <xdr:rowOff>171450</xdr:rowOff>
              </from>
              <to>
                <xdr:col>2</xdr:col>
                <xdr:colOff>133350</xdr:colOff>
                <xdr:row>114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7" r:id="rId92" name="Check Box 35">
          <controlPr defaultSize="0" autoFill="0" autoLine="0" autoPict="0">
            <anchor moveWithCells="1">
              <from>
                <xdr:col>16</xdr:col>
                <xdr:colOff>104775</xdr:colOff>
                <xdr:row>115</xdr:row>
                <xdr:rowOff>180975</xdr:rowOff>
              </from>
              <to>
                <xdr:col>18</xdr:col>
                <xdr:colOff>66675</xdr:colOff>
                <xdr:row>117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8" r:id="rId93" name="Check Box 36">
          <controlPr defaultSize="0" autoFill="0" autoLine="0" autoPict="0">
            <anchor moveWithCells="1">
              <from>
                <xdr:col>31</xdr:col>
                <xdr:colOff>161925</xdr:colOff>
                <xdr:row>115</xdr:row>
                <xdr:rowOff>171450</xdr:rowOff>
              </from>
              <to>
                <xdr:col>33</xdr:col>
                <xdr:colOff>123825</xdr:colOff>
                <xdr:row>117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9" r:id="rId94" name="Check Box 37">
          <controlPr defaultSize="0" autoFill="0" autoLine="0" autoPict="0">
            <anchor moveWithCells="1">
              <from>
                <xdr:col>1</xdr:col>
                <xdr:colOff>0</xdr:colOff>
                <xdr:row>75</xdr:row>
                <xdr:rowOff>171450</xdr:rowOff>
              </from>
              <to>
                <xdr:col>2</xdr:col>
                <xdr:colOff>133350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0" r:id="rId95" name="Check Box 38">
          <controlPr defaultSize="0" autoFill="0" autoLine="0" autoPict="0">
            <anchor moveWithCells="1">
              <from>
                <xdr:col>27</xdr:col>
                <xdr:colOff>57150</xdr:colOff>
                <xdr:row>75</xdr:row>
                <xdr:rowOff>171450</xdr:rowOff>
              </from>
              <to>
                <xdr:col>29</xdr:col>
                <xdr:colOff>19050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5" r:id="rId96" name="Check Box 43">
          <controlPr defaultSize="0" autoFill="0" autoLine="0" autoPict="0">
            <anchor moveWithCells="1">
              <from>
                <xdr:col>1</xdr:col>
                <xdr:colOff>0</xdr:colOff>
                <xdr:row>119</xdr:row>
                <xdr:rowOff>0</xdr:rowOff>
              </from>
              <to>
                <xdr:col>2</xdr:col>
                <xdr:colOff>133350</xdr:colOff>
                <xdr:row>120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6" r:id="rId97" name="Check Box 44">
          <controlPr defaultSize="0" autoFill="0" autoLine="0" autoPict="0">
            <anchor moveWithCells="1">
              <from>
                <xdr:col>1</xdr:col>
                <xdr:colOff>0</xdr:colOff>
                <xdr:row>121</xdr:row>
                <xdr:rowOff>190500</xdr:rowOff>
              </from>
              <to>
                <xdr:col>2</xdr:col>
                <xdr:colOff>133350</xdr:colOff>
                <xdr:row>122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7" r:id="rId98" name="Check Box 45">
          <controlPr defaultSize="0" autoFill="0" autoLine="0" autoPict="0">
            <anchor moveWithCells="1">
              <from>
                <xdr:col>1</xdr:col>
                <xdr:colOff>0</xdr:colOff>
                <xdr:row>122</xdr:row>
                <xdr:rowOff>152400</xdr:rowOff>
              </from>
              <to>
                <xdr:col>2</xdr:col>
                <xdr:colOff>133350</xdr:colOff>
                <xdr:row>123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9" r:id="rId99" name="Check Box 47">
          <controlPr defaultSize="0" autoFill="0" autoLine="0" autoPict="0">
            <anchor moveWithCells="1">
              <from>
                <xdr:col>1</xdr:col>
                <xdr:colOff>0</xdr:colOff>
                <xdr:row>120</xdr:row>
                <xdr:rowOff>152400</xdr:rowOff>
              </from>
              <to>
                <xdr:col>2</xdr:col>
                <xdr:colOff>133350</xdr:colOff>
                <xdr:row>121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0" r:id="rId100" name="Check Box 58">
          <controlPr defaultSize="0" autoFill="0" autoLine="0" autoPict="0">
            <anchor moveWithCells="1">
              <from>
                <xdr:col>15</xdr:col>
                <xdr:colOff>0</xdr:colOff>
                <xdr:row>126</xdr:row>
                <xdr:rowOff>0</xdr:rowOff>
              </from>
              <to>
                <xdr:col>16</xdr:col>
                <xdr:colOff>133350</xdr:colOff>
                <xdr:row>127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1" r:id="rId101" name="Check Box 59">
          <controlPr defaultSize="0" autoFill="0" autoLine="0" autoPict="0">
            <anchor moveWithCells="1">
              <from>
                <xdr:col>1</xdr:col>
                <xdr:colOff>0</xdr:colOff>
                <xdr:row>129</xdr:row>
                <xdr:rowOff>171450</xdr:rowOff>
              </from>
              <to>
                <xdr:col>2</xdr:col>
                <xdr:colOff>133350</xdr:colOff>
                <xdr:row>131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2" r:id="rId102" name="Check Box 60">
          <controlPr defaultSize="0" autoFill="0" autoLine="0" autoPict="0">
            <anchor moveWithCells="1">
              <from>
                <xdr:col>19</xdr:col>
                <xdr:colOff>76200</xdr:colOff>
                <xdr:row>130</xdr:row>
                <xdr:rowOff>171450</xdr:rowOff>
              </from>
              <to>
                <xdr:col>21</xdr:col>
                <xdr:colOff>38100</xdr:colOff>
                <xdr:row>132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3" r:id="rId103" name="Check Box 61">
          <controlPr defaultSize="0" autoFill="0" autoLine="0" autoPict="0">
            <anchor moveWithCells="1">
              <from>
                <xdr:col>19</xdr:col>
                <xdr:colOff>76200</xdr:colOff>
                <xdr:row>132</xdr:row>
                <xdr:rowOff>0</xdr:rowOff>
              </from>
              <to>
                <xdr:col>21</xdr:col>
                <xdr:colOff>38100</xdr:colOff>
                <xdr:row>133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4" r:id="rId104" name="Check Box 62">
          <controlPr defaultSize="0" autoFill="0" autoLine="0" autoPict="0">
            <anchor moveWithCells="1">
              <from>
                <xdr:col>35</xdr:col>
                <xdr:colOff>161925</xdr:colOff>
                <xdr:row>130</xdr:row>
                <xdr:rowOff>171450</xdr:rowOff>
              </from>
              <to>
                <xdr:col>37</xdr:col>
                <xdr:colOff>123825</xdr:colOff>
                <xdr:row>132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5" r:id="rId105" name="Check Box 63">
          <controlPr defaultSize="0" autoFill="0" autoLine="0" autoPict="0">
            <anchor moveWithCells="1">
              <from>
                <xdr:col>12</xdr:col>
                <xdr:colOff>0</xdr:colOff>
                <xdr:row>135</xdr:row>
                <xdr:rowOff>171450</xdr:rowOff>
              </from>
              <to>
                <xdr:col>13</xdr:col>
                <xdr:colOff>133350</xdr:colOff>
                <xdr:row>137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6" r:id="rId106" name="Check Box 64">
          <controlPr defaultSize="0" autoFill="0" autoLine="0" autoPict="0">
            <anchor moveWithCells="1">
              <from>
                <xdr:col>12</xdr:col>
                <xdr:colOff>0</xdr:colOff>
                <xdr:row>137</xdr:row>
                <xdr:rowOff>171450</xdr:rowOff>
              </from>
              <to>
                <xdr:col>13</xdr:col>
                <xdr:colOff>133350</xdr:colOff>
                <xdr:row>139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7" r:id="rId107" name="Check Box 65">
          <controlPr defaultSize="0" autoFill="0" autoLine="0" autoPict="0">
            <anchor moveWithCells="1">
              <from>
                <xdr:col>12</xdr:col>
                <xdr:colOff>0</xdr:colOff>
                <xdr:row>138</xdr:row>
                <xdr:rowOff>161925</xdr:rowOff>
              </from>
              <to>
                <xdr:col>13</xdr:col>
                <xdr:colOff>133350</xdr:colOff>
                <xdr:row>140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8" r:id="rId108" name="Check Box 66">
          <controlPr defaultSize="0" autoFill="0" autoLine="0" autoPict="0">
            <anchor moveWithCells="1">
              <from>
                <xdr:col>32</xdr:col>
                <xdr:colOff>0</xdr:colOff>
                <xdr:row>135</xdr:row>
                <xdr:rowOff>171450</xdr:rowOff>
              </from>
              <to>
                <xdr:col>33</xdr:col>
                <xdr:colOff>133350</xdr:colOff>
                <xdr:row>137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9" r:id="rId109" name="Check Box 67">
          <controlPr defaultSize="0" autoFill="0" autoLine="0" autoPict="0">
            <anchor moveWithCells="1">
              <from>
                <xdr:col>32</xdr:col>
                <xdr:colOff>0</xdr:colOff>
                <xdr:row>137</xdr:row>
                <xdr:rowOff>171450</xdr:rowOff>
              </from>
              <to>
                <xdr:col>33</xdr:col>
                <xdr:colOff>133350</xdr:colOff>
                <xdr:row>139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6" r:id="rId110" name="Check Box 74">
          <controlPr defaultSize="0" autoFill="0" autoLine="0" autoPict="0">
            <anchor moveWithCells="1">
              <from>
                <xdr:col>32</xdr:col>
                <xdr:colOff>85725</xdr:colOff>
                <xdr:row>144</xdr:row>
                <xdr:rowOff>171450</xdr:rowOff>
              </from>
              <to>
                <xdr:col>34</xdr:col>
                <xdr:colOff>47625</xdr:colOff>
                <xdr:row>146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7" r:id="rId111" name="Check Box 75">
          <controlPr defaultSize="0" autoFill="0" autoLine="0" autoPict="0">
            <anchor moveWithCells="1">
              <from>
                <xdr:col>32</xdr:col>
                <xdr:colOff>85725</xdr:colOff>
                <xdr:row>145</xdr:row>
                <xdr:rowOff>171450</xdr:rowOff>
              </from>
              <to>
                <xdr:col>34</xdr:col>
                <xdr:colOff>47625</xdr:colOff>
                <xdr:row>147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9" r:id="rId112" name="Check Box 77">
          <controlPr defaultSize="0" autoFill="0" autoLine="0" autoPict="0">
            <anchor moveWithCells="1">
              <from>
                <xdr:col>19</xdr:col>
                <xdr:colOff>104775</xdr:colOff>
                <xdr:row>147</xdr:row>
                <xdr:rowOff>38100</xdr:rowOff>
              </from>
              <to>
                <xdr:col>21</xdr:col>
                <xdr:colOff>66675</xdr:colOff>
                <xdr:row>149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0" r:id="rId113" name="Check Box 78">
          <controlPr defaultSize="0" autoFill="0" autoLine="0" autoPict="0">
            <anchor moveWithCells="1">
              <from>
                <xdr:col>33</xdr:col>
                <xdr:colOff>0</xdr:colOff>
                <xdr:row>153</xdr:row>
                <xdr:rowOff>0</xdr:rowOff>
              </from>
              <to>
                <xdr:col>34</xdr:col>
                <xdr:colOff>133350</xdr:colOff>
                <xdr:row>154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2" r:id="rId114" name="Check Box 80">
          <controlPr defaultSize="0" autoFill="0" autoLine="0" autoPict="0">
            <anchor moveWithCells="1">
              <from>
                <xdr:col>19</xdr:col>
                <xdr:colOff>9525</xdr:colOff>
                <xdr:row>157</xdr:row>
                <xdr:rowOff>38100</xdr:rowOff>
              </from>
              <to>
                <xdr:col>20</xdr:col>
                <xdr:colOff>142875</xdr:colOff>
                <xdr:row>159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3" r:id="rId115" name="Check Box 81">
          <controlPr defaultSize="0" autoFill="0" autoLine="0" autoPict="0">
            <anchor moveWithCells="1">
              <from>
                <xdr:col>24</xdr:col>
                <xdr:colOff>9525</xdr:colOff>
                <xdr:row>157</xdr:row>
                <xdr:rowOff>38100</xdr:rowOff>
              </from>
              <to>
                <xdr:col>25</xdr:col>
                <xdr:colOff>142875</xdr:colOff>
                <xdr:row>159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4" r:id="rId116" name="Check Box 82">
          <controlPr defaultSize="0" autoFill="0" autoLine="0" autoPict="0">
            <anchor moveWithCells="1">
              <from>
                <xdr:col>29</xdr:col>
                <xdr:colOff>9525</xdr:colOff>
                <xdr:row>157</xdr:row>
                <xdr:rowOff>38100</xdr:rowOff>
              </from>
              <to>
                <xdr:col>30</xdr:col>
                <xdr:colOff>142875</xdr:colOff>
                <xdr:row>159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5" r:id="rId117" name="Check Box 83">
          <controlPr defaultSize="0" autoFill="0" autoLine="0" autoPict="0">
            <anchor moveWithCells="1">
              <from>
                <xdr:col>19</xdr:col>
                <xdr:colOff>9525</xdr:colOff>
                <xdr:row>160</xdr:row>
                <xdr:rowOff>38100</xdr:rowOff>
              </from>
              <to>
                <xdr:col>20</xdr:col>
                <xdr:colOff>142875</xdr:colOff>
                <xdr:row>162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6" r:id="rId118" name="Check Box 84">
          <controlPr defaultSize="0" autoFill="0" autoLine="0" autoPict="0">
            <anchor moveWithCells="1">
              <from>
                <xdr:col>24</xdr:col>
                <xdr:colOff>9525</xdr:colOff>
                <xdr:row>160</xdr:row>
                <xdr:rowOff>38100</xdr:rowOff>
              </from>
              <to>
                <xdr:col>25</xdr:col>
                <xdr:colOff>142875</xdr:colOff>
                <xdr:row>162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7" r:id="rId119" name="Check Box 85">
          <controlPr defaultSize="0" autoFill="0" autoLine="0" autoPict="0">
            <anchor moveWithCells="1">
              <from>
                <xdr:col>29</xdr:col>
                <xdr:colOff>9525</xdr:colOff>
                <xdr:row>160</xdr:row>
                <xdr:rowOff>38100</xdr:rowOff>
              </from>
              <to>
                <xdr:col>30</xdr:col>
                <xdr:colOff>142875</xdr:colOff>
                <xdr:row>162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1" r:id="rId120" name="Check Box 89">
          <controlPr defaultSize="0" autoFill="0" autoLine="0" autoPict="0">
            <anchor moveWithCells="1">
              <from>
                <xdr:col>40</xdr:col>
                <xdr:colOff>9525</xdr:colOff>
                <xdr:row>160</xdr:row>
                <xdr:rowOff>38100</xdr:rowOff>
              </from>
              <to>
                <xdr:col>41</xdr:col>
                <xdr:colOff>142875</xdr:colOff>
                <xdr:row>162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4" r:id="rId121" name="Check Box 92">
          <controlPr defaultSize="0" autoFill="0" autoLine="0" autoPict="0">
            <anchor moveWithCells="1">
              <from>
                <xdr:col>26</xdr:col>
                <xdr:colOff>9525</xdr:colOff>
                <xdr:row>164</xdr:row>
                <xdr:rowOff>38100</xdr:rowOff>
              </from>
              <to>
                <xdr:col>27</xdr:col>
                <xdr:colOff>142875</xdr:colOff>
                <xdr:row>166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5" r:id="rId122" name="Check Box 93">
          <controlPr defaultSize="0" autoFill="0" autoLine="0" autoPict="0">
            <anchor moveWithCells="1">
              <from>
                <xdr:col>8</xdr:col>
                <xdr:colOff>9525</xdr:colOff>
                <xdr:row>164</xdr:row>
                <xdr:rowOff>38100</xdr:rowOff>
              </from>
              <to>
                <xdr:col>9</xdr:col>
                <xdr:colOff>142875</xdr:colOff>
                <xdr:row>166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8" r:id="rId123" name="Check Box 96">
          <controlPr defaultSize="0" autoFill="0" autoLine="0" autoPict="0">
            <anchor moveWithCells="1">
              <from>
                <xdr:col>13</xdr:col>
                <xdr:colOff>9525</xdr:colOff>
                <xdr:row>167</xdr:row>
                <xdr:rowOff>38100</xdr:rowOff>
              </from>
              <to>
                <xdr:col>14</xdr:col>
                <xdr:colOff>142875</xdr:colOff>
                <xdr:row>169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9" r:id="rId124" name="Check Box 97">
          <controlPr defaultSize="0" autoFill="0" autoLine="0" autoPict="0">
            <anchor moveWithCells="1">
              <from>
                <xdr:col>13</xdr:col>
                <xdr:colOff>9525</xdr:colOff>
                <xdr:row>168</xdr:row>
                <xdr:rowOff>180975</xdr:rowOff>
              </from>
              <to>
                <xdr:col>14</xdr:col>
                <xdr:colOff>142875</xdr:colOff>
                <xdr:row>170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0" r:id="rId125" name="Check Box 98">
          <controlPr defaultSize="0" autoFill="0" autoLine="0" autoPict="0">
            <anchor moveWithCells="1">
              <from>
                <xdr:col>13</xdr:col>
                <xdr:colOff>9525</xdr:colOff>
                <xdr:row>169</xdr:row>
                <xdr:rowOff>180975</xdr:rowOff>
              </from>
              <to>
                <xdr:col>14</xdr:col>
                <xdr:colOff>142875</xdr:colOff>
                <xdr:row>171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2" r:id="rId126" name="Check Box 100">
          <controlPr defaultSize="0" autoFill="0" autoLine="0" autoPict="0">
            <anchor moveWithCells="1">
              <from>
                <xdr:col>33</xdr:col>
                <xdr:colOff>9525</xdr:colOff>
                <xdr:row>167</xdr:row>
                <xdr:rowOff>38100</xdr:rowOff>
              </from>
              <to>
                <xdr:col>34</xdr:col>
                <xdr:colOff>142875</xdr:colOff>
                <xdr:row>169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3" r:id="rId127" name="Check Box 101">
          <controlPr defaultSize="0" autoFill="0" autoLine="0" autoPict="0">
            <anchor moveWithCells="1">
              <from>
                <xdr:col>8</xdr:col>
                <xdr:colOff>57150</xdr:colOff>
                <xdr:row>171</xdr:row>
                <xdr:rowOff>28575</xdr:rowOff>
              </from>
              <to>
                <xdr:col>10</xdr:col>
                <xdr:colOff>19050</xdr:colOff>
                <xdr:row>173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6" r:id="rId128" name="Check Box 104">
          <controlPr defaultSize="0" autoFill="0" autoLine="0" autoPict="0">
            <anchor moveWithCells="1">
              <from>
                <xdr:col>27</xdr:col>
                <xdr:colOff>142875</xdr:colOff>
                <xdr:row>176</xdr:row>
                <xdr:rowOff>0</xdr:rowOff>
              </from>
              <to>
                <xdr:col>29</xdr:col>
                <xdr:colOff>104775</xdr:colOff>
                <xdr:row>177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7" r:id="rId129" name="Check Box 105">
          <controlPr defaultSize="0" autoFill="0" autoLine="0" autoPict="0">
            <anchor moveWithCells="1">
              <from>
                <xdr:col>27</xdr:col>
                <xdr:colOff>142875</xdr:colOff>
                <xdr:row>176</xdr:row>
                <xdr:rowOff>180975</xdr:rowOff>
              </from>
              <to>
                <xdr:col>29</xdr:col>
                <xdr:colOff>104775</xdr:colOff>
                <xdr:row>178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8" r:id="rId130" name="Check Box 106">
          <controlPr defaultSize="0" autoFill="0" autoLine="0" autoPict="0">
            <anchor moveWithCells="1">
              <from>
                <xdr:col>27</xdr:col>
                <xdr:colOff>142875</xdr:colOff>
                <xdr:row>177</xdr:row>
                <xdr:rowOff>171450</xdr:rowOff>
              </from>
              <to>
                <xdr:col>29</xdr:col>
                <xdr:colOff>104775</xdr:colOff>
                <xdr:row>179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9" r:id="rId131" name="Check Box 107">
          <controlPr defaultSize="0" autoFill="0" autoLine="0" autoPict="0">
            <anchor moveWithCells="1">
              <from>
                <xdr:col>33</xdr:col>
                <xdr:colOff>142875</xdr:colOff>
                <xdr:row>176</xdr:row>
                <xdr:rowOff>0</xdr:rowOff>
              </from>
              <to>
                <xdr:col>35</xdr:col>
                <xdr:colOff>104775</xdr:colOff>
                <xdr:row>177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0" r:id="rId132" name="Check Box 108">
          <controlPr defaultSize="0" autoFill="0" autoLine="0" autoPict="0">
            <anchor moveWithCells="1">
              <from>
                <xdr:col>33</xdr:col>
                <xdr:colOff>142875</xdr:colOff>
                <xdr:row>176</xdr:row>
                <xdr:rowOff>180975</xdr:rowOff>
              </from>
              <to>
                <xdr:col>35</xdr:col>
                <xdr:colOff>104775</xdr:colOff>
                <xdr:row>178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1" r:id="rId133" name="Check Box 109">
          <controlPr defaultSize="0" autoFill="0" autoLine="0" autoPict="0">
            <anchor moveWithCells="1">
              <from>
                <xdr:col>33</xdr:col>
                <xdr:colOff>142875</xdr:colOff>
                <xdr:row>177</xdr:row>
                <xdr:rowOff>171450</xdr:rowOff>
              </from>
              <to>
                <xdr:col>35</xdr:col>
                <xdr:colOff>104775</xdr:colOff>
                <xdr:row>179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5" r:id="rId134" name="Check Box 113">
          <controlPr defaultSize="0" autoFill="0" autoLine="0" autoPict="0">
            <anchor moveWithCells="1">
              <from>
                <xdr:col>11</xdr:col>
                <xdr:colOff>142875</xdr:colOff>
                <xdr:row>176</xdr:row>
                <xdr:rowOff>0</xdr:rowOff>
              </from>
              <to>
                <xdr:col>13</xdr:col>
                <xdr:colOff>104775</xdr:colOff>
                <xdr:row>177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6" r:id="rId135" name="Check Box 114">
          <controlPr defaultSize="0" autoFill="0" autoLine="0" autoPict="0">
            <anchor moveWithCells="1">
              <from>
                <xdr:col>11</xdr:col>
                <xdr:colOff>142875</xdr:colOff>
                <xdr:row>176</xdr:row>
                <xdr:rowOff>180975</xdr:rowOff>
              </from>
              <to>
                <xdr:col>13</xdr:col>
                <xdr:colOff>104775</xdr:colOff>
                <xdr:row>178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7" r:id="rId136" name="Check Box 115">
          <controlPr defaultSize="0" autoFill="0" autoLine="0" autoPict="0">
            <anchor moveWithCells="1">
              <from>
                <xdr:col>11</xdr:col>
                <xdr:colOff>142875</xdr:colOff>
                <xdr:row>177</xdr:row>
                <xdr:rowOff>171450</xdr:rowOff>
              </from>
              <to>
                <xdr:col>13</xdr:col>
                <xdr:colOff>104775</xdr:colOff>
                <xdr:row>179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8" r:id="rId137" name="Check Box 116">
          <controlPr defaultSize="0" autoFill="0" autoLine="0" autoPict="0">
            <anchor moveWithCells="1">
              <from>
                <xdr:col>1</xdr:col>
                <xdr:colOff>95250</xdr:colOff>
                <xdr:row>179</xdr:row>
                <xdr:rowOff>28575</xdr:rowOff>
              </from>
              <to>
                <xdr:col>3</xdr:col>
                <xdr:colOff>57150</xdr:colOff>
                <xdr:row>181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9" r:id="rId138" name="Check Box 117">
          <controlPr defaultSize="0" autoFill="0" autoLine="0" autoPict="0">
            <anchor moveWithCells="1">
              <from>
                <xdr:col>31</xdr:col>
                <xdr:colOff>95250</xdr:colOff>
                <xdr:row>179</xdr:row>
                <xdr:rowOff>28575</xdr:rowOff>
              </from>
              <to>
                <xdr:col>33</xdr:col>
                <xdr:colOff>57150</xdr:colOff>
                <xdr:row>181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0" r:id="rId139" name="Check Box 118">
          <controlPr defaultSize="0" autoFill="0" autoLine="0" autoPict="0">
            <anchor moveWithCells="1">
              <from>
                <xdr:col>1</xdr:col>
                <xdr:colOff>152400</xdr:colOff>
                <xdr:row>184</xdr:row>
                <xdr:rowOff>171450</xdr:rowOff>
              </from>
              <to>
                <xdr:col>3</xdr:col>
                <xdr:colOff>114300</xdr:colOff>
                <xdr:row>186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1" r:id="rId140" name="Check Box 119">
          <controlPr defaultSize="0" autoFill="0" autoLine="0" autoPict="0">
            <anchor moveWithCells="1">
              <from>
                <xdr:col>1</xdr:col>
                <xdr:colOff>142875</xdr:colOff>
                <xdr:row>186</xdr:row>
                <xdr:rowOff>171450</xdr:rowOff>
              </from>
              <to>
                <xdr:col>3</xdr:col>
                <xdr:colOff>104775</xdr:colOff>
                <xdr:row>188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2" r:id="rId141" name="Check Box 120">
          <controlPr defaultSize="0" autoFill="0" autoLine="0" autoPict="0">
            <anchor moveWithCells="1">
              <from>
                <xdr:col>1</xdr:col>
                <xdr:colOff>142875</xdr:colOff>
                <xdr:row>189</xdr:row>
                <xdr:rowOff>0</xdr:rowOff>
              </from>
              <to>
                <xdr:col>3</xdr:col>
                <xdr:colOff>104775</xdr:colOff>
                <xdr:row>190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3" r:id="rId142" name="Check Box 121">
          <controlPr defaultSize="0" autoFill="0" autoLine="0" autoPict="0">
            <anchor moveWithCells="1">
              <from>
                <xdr:col>1</xdr:col>
                <xdr:colOff>142875</xdr:colOff>
                <xdr:row>190</xdr:row>
                <xdr:rowOff>180975</xdr:rowOff>
              </from>
              <to>
                <xdr:col>3</xdr:col>
                <xdr:colOff>104775</xdr:colOff>
                <xdr:row>192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7" r:id="rId143" name="Check Box 125">
          <controlPr defaultSize="0" autoFill="0" autoLine="0" autoPict="0">
            <anchor moveWithCells="1">
              <from>
                <xdr:col>17</xdr:col>
                <xdr:colOff>142875</xdr:colOff>
                <xdr:row>186</xdr:row>
                <xdr:rowOff>180975</xdr:rowOff>
              </from>
              <to>
                <xdr:col>19</xdr:col>
                <xdr:colOff>104775</xdr:colOff>
                <xdr:row>188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8" r:id="rId144" name="Check Box 126">
          <controlPr defaultSize="0" autoFill="0" autoLine="0" autoPict="0">
            <anchor moveWithCells="1">
              <from>
                <xdr:col>17</xdr:col>
                <xdr:colOff>142875</xdr:colOff>
                <xdr:row>187</xdr:row>
                <xdr:rowOff>180975</xdr:rowOff>
              </from>
              <to>
                <xdr:col>19</xdr:col>
                <xdr:colOff>104775</xdr:colOff>
                <xdr:row>189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9" r:id="rId145" name="Check Box 127">
          <controlPr defaultSize="0" autoFill="0" autoLine="0" autoPict="0">
            <anchor moveWithCells="1">
              <from>
                <xdr:col>17</xdr:col>
                <xdr:colOff>142875</xdr:colOff>
                <xdr:row>188</xdr:row>
                <xdr:rowOff>180975</xdr:rowOff>
              </from>
              <to>
                <xdr:col>19</xdr:col>
                <xdr:colOff>104775</xdr:colOff>
                <xdr:row>190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0" r:id="rId146" name="Check Box 128">
          <controlPr defaultSize="0" autoFill="0" autoLine="0" autoPict="0">
            <anchor moveWithCells="1">
              <from>
                <xdr:col>26</xdr:col>
                <xdr:colOff>142875</xdr:colOff>
                <xdr:row>186</xdr:row>
                <xdr:rowOff>180975</xdr:rowOff>
              </from>
              <to>
                <xdr:col>28</xdr:col>
                <xdr:colOff>104775</xdr:colOff>
                <xdr:row>188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1" r:id="rId147" name="Check Box 129">
          <controlPr defaultSize="0" autoFill="0" autoLine="0" autoPict="0">
            <anchor moveWithCells="1">
              <from>
                <xdr:col>26</xdr:col>
                <xdr:colOff>142875</xdr:colOff>
                <xdr:row>187</xdr:row>
                <xdr:rowOff>180975</xdr:rowOff>
              </from>
              <to>
                <xdr:col>28</xdr:col>
                <xdr:colOff>104775</xdr:colOff>
                <xdr:row>189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2" r:id="rId148" name="Check Box 130">
          <controlPr defaultSize="0" autoFill="0" autoLine="0" autoPict="0">
            <anchor moveWithCells="1">
              <from>
                <xdr:col>26</xdr:col>
                <xdr:colOff>142875</xdr:colOff>
                <xdr:row>188</xdr:row>
                <xdr:rowOff>180975</xdr:rowOff>
              </from>
              <to>
                <xdr:col>28</xdr:col>
                <xdr:colOff>104775</xdr:colOff>
                <xdr:row>190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3" r:id="rId149" name="Check Box 131">
          <controlPr defaultSize="0" autoFill="0" autoLine="0" autoPict="0">
            <anchor moveWithCells="1">
              <from>
                <xdr:col>35</xdr:col>
                <xdr:colOff>142875</xdr:colOff>
                <xdr:row>186</xdr:row>
                <xdr:rowOff>180975</xdr:rowOff>
              </from>
              <to>
                <xdr:col>37</xdr:col>
                <xdr:colOff>104775</xdr:colOff>
                <xdr:row>188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4" r:id="rId150" name="Check Box 132">
          <controlPr defaultSize="0" autoFill="0" autoLine="0" autoPict="0">
            <anchor moveWithCells="1">
              <from>
                <xdr:col>35</xdr:col>
                <xdr:colOff>142875</xdr:colOff>
                <xdr:row>187</xdr:row>
                <xdr:rowOff>180975</xdr:rowOff>
              </from>
              <to>
                <xdr:col>37</xdr:col>
                <xdr:colOff>104775</xdr:colOff>
                <xdr:row>189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5" r:id="rId151" name="Check Box 133">
          <controlPr defaultSize="0" autoFill="0" autoLine="0" autoPict="0">
            <anchor moveWithCells="1">
              <from>
                <xdr:col>35</xdr:col>
                <xdr:colOff>142875</xdr:colOff>
                <xdr:row>188</xdr:row>
                <xdr:rowOff>180975</xdr:rowOff>
              </from>
              <to>
                <xdr:col>37</xdr:col>
                <xdr:colOff>104775</xdr:colOff>
                <xdr:row>190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7" r:id="rId152" name="Check Box 135">
          <controlPr defaultSize="0" autoFill="0" autoLine="0" autoPict="0">
            <anchor moveWithCells="1">
              <from>
                <xdr:col>26</xdr:col>
                <xdr:colOff>142875</xdr:colOff>
                <xdr:row>197</xdr:row>
                <xdr:rowOff>180975</xdr:rowOff>
              </from>
              <to>
                <xdr:col>28</xdr:col>
                <xdr:colOff>104775</xdr:colOff>
                <xdr:row>199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8" r:id="rId153" name="Check Box 136">
          <controlPr defaultSize="0" autoFill="0" autoLine="0" autoPict="0">
            <anchor moveWithCells="1">
              <from>
                <xdr:col>1</xdr:col>
                <xdr:colOff>142875</xdr:colOff>
                <xdr:row>201</xdr:row>
                <xdr:rowOff>180975</xdr:rowOff>
              </from>
              <to>
                <xdr:col>3</xdr:col>
                <xdr:colOff>104775</xdr:colOff>
                <xdr:row>203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9" r:id="rId154" name="Check Box 137">
          <controlPr defaultSize="0" autoFill="0" autoLine="0" autoPict="0">
            <anchor moveWithCells="1">
              <from>
                <xdr:col>1</xdr:col>
                <xdr:colOff>142875</xdr:colOff>
                <xdr:row>200</xdr:row>
                <xdr:rowOff>180975</xdr:rowOff>
              </from>
              <to>
                <xdr:col>3</xdr:col>
                <xdr:colOff>104775</xdr:colOff>
                <xdr:row>202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0" r:id="rId155" name="Check Box 138">
          <controlPr defaultSize="0" autoFill="0" autoLine="0" autoPict="0">
            <anchor moveWithCells="1">
              <from>
                <xdr:col>14</xdr:col>
                <xdr:colOff>142875</xdr:colOff>
                <xdr:row>197</xdr:row>
                <xdr:rowOff>180975</xdr:rowOff>
              </from>
              <to>
                <xdr:col>16</xdr:col>
                <xdr:colOff>104775</xdr:colOff>
                <xdr:row>199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3" r:id="rId156" name="Check Box 141">
          <controlPr defaultSize="0" autoFill="0" autoLine="0" autoPict="0">
            <anchor moveWithCells="1">
              <from>
                <xdr:col>17</xdr:col>
                <xdr:colOff>142875</xdr:colOff>
                <xdr:row>193</xdr:row>
                <xdr:rowOff>180975</xdr:rowOff>
              </from>
              <to>
                <xdr:col>19</xdr:col>
                <xdr:colOff>104775</xdr:colOff>
                <xdr:row>195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4" r:id="rId157" name="Check Box 142">
          <controlPr defaultSize="0" autoFill="0" autoLine="0" autoPict="0">
            <anchor moveWithCells="1">
              <from>
                <xdr:col>17</xdr:col>
                <xdr:colOff>142875</xdr:colOff>
                <xdr:row>194</xdr:row>
                <xdr:rowOff>180975</xdr:rowOff>
              </from>
              <to>
                <xdr:col>19</xdr:col>
                <xdr:colOff>104775</xdr:colOff>
                <xdr:row>196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5" r:id="rId158" name="Check Box 143">
          <controlPr defaultSize="0" autoFill="0" autoLine="0" autoPict="0">
            <anchor moveWithCells="1">
              <from>
                <xdr:col>17</xdr:col>
                <xdr:colOff>142875</xdr:colOff>
                <xdr:row>195</xdr:row>
                <xdr:rowOff>180975</xdr:rowOff>
              </from>
              <to>
                <xdr:col>19</xdr:col>
                <xdr:colOff>104775</xdr:colOff>
                <xdr:row>197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6" r:id="rId159" name="Check Box 144">
          <controlPr defaultSize="0" autoFill="0" autoLine="0" autoPict="0">
            <anchor moveWithCells="1">
              <from>
                <xdr:col>26</xdr:col>
                <xdr:colOff>142875</xdr:colOff>
                <xdr:row>193</xdr:row>
                <xdr:rowOff>180975</xdr:rowOff>
              </from>
              <to>
                <xdr:col>28</xdr:col>
                <xdr:colOff>104775</xdr:colOff>
                <xdr:row>195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7" r:id="rId160" name="Check Box 145">
          <controlPr defaultSize="0" autoFill="0" autoLine="0" autoPict="0">
            <anchor moveWithCells="1">
              <from>
                <xdr:col>26</xdr:col>
                <xdr:colOff>142875</xdr:colOff>
                <xdr:row>194</xdr:row>
                <xdr:rowOff>180975</xdr:rowOff>
              </from>
              <to>
                <xdr:col>28</xdr:col>
                <xdr:colOff>104775</xdr:colOff>
                <xdr:row>196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8" r:id="rId161" name="Check Box 146">
          <controlPr defaultSize="0" autoFill="0" autoLine="0" autoPict="0">
            <anchor moveWithCells="1">
              <from>
                <xdr:col>26</xdr:col>
                <xdr:colOff>142875</xdr:colOff>
                <xdr:row>195</xdr:row>
                <xdr:rowOff>180975</xdr:rowOff>
              </from>
              <to>
                <xdr:col>28</xdr:col>
                <xdr:colOff>104775</xdr:colOff>
                <xdr:row>197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9" r:id="rId162" name="Check Box 147">
          <controlPr defaultSize="0" autoFill="0" autoLine="0" autoPict="0">
            <anchor moveWithCells="1">
              <from>
                <xdr:col>35</xdr:col>
                <xdr:colOff>142875</xdr:colOff>
                <xdr:row>193</xdr:row>
                <xdr:rowOff>180975</xdr:rowOff>
              </from>
              <to>
                <xdr:col>37</xdr:col>
                <xdr:colOff>104775</xdr:colOff>
                <xdr:row>195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0" r:id="rId163" name="Check Box 148">
          <controlPr defaultSize="0" autoFill="0" autoLine="0" autoPict="0">
            <anchor moveWithCells="1">
              <from>
                <xdr:col>35</xdr:col>
                <xdr:colOff>142875</xdr:colOff>
                <xdr:row>194</xdr:row>
                <xdr:rowOff>180975</xdr:rowOff>
              </from>
              <to>
                <xdr:col>37</xdr:col>
                <xdr:colOff>104775</xdr:colOff>
                <xdr:row>196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1" r:id="rId164" name="Check Box 149">
          <controlPr defaultSize="0" autoFill="0" autoLine="0" autoPict="0">
            <anchor moveWithCells="1">
              <from>
                <xdr:col>35</xdr:col>
                <xdr:colOff>142875</xdr:colOff>
                <xdr:row>195</xdr:row>
                <xdr:rowOff>180975</xdr:rowOff>
              </from>
              <to>
                <xdr:col>37</xdr:col>
                <xdr:colOff>104775</xdr:colOff>
                <xdr:row>197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2" r:id="rId165" name="Check Box 150">
          <controlPr defaultSize="0" autoFill="0" autoLine="0" autoPict="0">
            <anchor moveWithCells="1">
              <from>
                <xdr:col>35</xdr:col>
                <xdr:colOff>142875</xdr:colOff>
                <xdr:row>203</xdr:row>
                <xdr:rowOff>0</xdr:rowOff>
              </from>
              <to>
                <xdr:col>37</xdr:col>
                <xdr:colOff>104775</xdr:colOff>
                <xdr:row>204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3" r:id="rId166" name="Check Box 151">
          <controlPr defaultSize="0" autoFill="0" autoLine="0" autoPict="0">
            <anchor moveWithCells="1">
              <from>
                <xdr:col>1</xdr:col>
                <xdr:colOff>142875</xdr:colOff>
                <xdr:row>202</xdr:row>
                <xdr:rowOff>180975</xdr:rowOff>
              </from>
              <to>
                <xdr:col>3</xdr:col>
                <xdr:colOff>104775</xdr:colOff>
                <xdr:row>204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4" r:id="rId167" name="Check Box 152">
          <controlPr defaultSize="0" autoFill="0" autoLine="0" autoPict="0">
            <anchor moveWithCells="1">
              <from>
                <xdr:col>26</xdr:col>
                <xdr:colOff>142875</xdr:colOff>
                <xdr:row>198</xdr:row>
                <xdr:rowOff>180975</xdr:rowOff>
              </from>
              <to>
                <xdr:col>28</xdr:col>
                <xdr:colOff>104775</xdr:colOff>
                <xdr:row>200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5" r:id="rId168" name="Check Box 153">
          <controlPr defaultSize="0" autoFill="0" autoLine="0" autoPict="0">
            <anchor moveWithCells="1">
              <from>
                <xdr:col>14</xdr:col>
                <xdr:colOff>142875</xdr:colOff>
                <xdr:row>198</xdr:row>
                <xdr:rowOff>180975</xdr:rowOff>
              </from>
              <to>
                <xdr:col>16</xdr:col>
                <xdr:colOff>104775</xdr:colOff>
                <xdr:row>200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6" r:id="rId169" name="Check Box 154">
          <controlPr defaultSize="0" autoFill="0" autoLine="0" autoPict="0">
            <anchor moveWithCells="1">
              <from>
                <xdr:col>26</xdr:col>
                <xdr:colOff>142875</xdr:colOff>
                <xdr:row>199</xdr:row>
                <xdr:rowOff>180975</xdr:rowOff>
              </from>
              <to>
                <xdr:col>28</xdr:col>
                <xdr:colOff>104775</xdr:colOff>
                <xdr:row>201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7" r:id="rId170" name="Check Box 155">
          <controlPr defaultSize="0" autoFill="0" autoLine="0" autoPict="0">
            <anchor moveWithCells="1">
              <from>
                <xdr:col>26</xdr:col>
                <xdr:colOff>142875</xdr:colOff>
                <xdr:row>200</xdr:row>
                <xdr:rowOff>180975</xdr:rowOff>
              </from>
              <to>
                <xdr:col>28</xdr:col>
                <xdr:colOff>104775</xdr:colOff>
                <xdr:row>202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8" r:id="rId171" name="Check Box 156">
          <controlPr defaultSize="0" autoFill="0" autoLine="0" autoPict="0">
            <anchor moveWithCells="1">
              <from>
                <xdr:col>1</xdr:col>
                <xdr:colOff>142875</xdr:colOff>
                <xdr:row>203</xdr:row>
                <xdr:rowOff>180975</xdr:rowOff>
              </from>
              <to>
                <xdr:col>3</xdr:col>
                <xdr:colOff>104775</xdr:colOff>
                <xdr:row>205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29" r:id="rId172" name="Check Box 157">
          <controlPr defaultSize="0" autoFill="0" autoLine="0" autoPict="0">
            <anchor moveWithCells="1">
              <from>
                <xdr:col>1</xdr:col>
                <xdr:colOff>142875</xdr:colOff>
                <xdr:row>204</xdr:row>
                <xdr:rowOff>180975</xdr:rowOff>
              </from>
              <to>
                <xdr:col>3</xdr:col>
                <xdr:colOff>104775</xdr:colOff>
                <xdr:row>206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0" r:id="rId173" name="Check Box 158">
          <controlPr defaultSize="0" autoFill="0" autoLine="0" autoPict="0">
            <anchor moveWithCells="1">
              <from>
                <xdr:col>26</xdr:col>
                <xdr:colOff>142875</xdr:colOff>
                <xdr:row>201</xdr:row>
                <xdr:rowOff>180975</xdr:rowOff>
              </from>
              <to>
                <xdr:col>28</xdr:col>
                <xdr:colOff>104775</xdr:colOff>
                <xdr:row>203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1" r:id="rId174" name="Check Box 159">
          <controlPr defaultSize="0" autoFill="0" autoLine="0" autoPict="0">
            <anchor moveWithCells="1">
              <from>
                <xdr:col>26</xdr:col>
                <xdr:colOff>142875</xdr:colOff>
                <xdr:row>202</xdr:row>
                <xdr:rowOff>180975</xdr:rowOff>
              </from>
              <to>
                <xdr:col>28</xdr:col>
                <xdr:colOff>104775</xdr:colOff>
                <xdr:row>204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2" r:id="rId175" name="Check Box 160">
          <controlPr defaultSize="0" autoFill="0" autoLine="0" autoPict="0">
            <anchor moveWithCells="1">
              <from>
                <xdr:col>26</xdr:col>
                <xdr:colOff>142875</xdr:colOff>
                <xdr:row>203</xdr:row>
                <xdr:rowOff>180975</xdr:rowOff>
              </from>
              <to>
                <xdr:col>28</xdr:col>
                <xdr:colOff>104775</xdr:colOff>
                <xdr:row>205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3" r:id="rId176" name="Check Box 161">
          <controlPr defaultSize="0" autoFill="0" autoLine="0" autoPict="0">
            <anchor moveWithCells="1">
              <from>
                <xdr:col>26</xdr:col>
                <xdr:colOff>142875</xdr:colOff>
                <xdr:row>204</xdr:row>
                <xdr:rowOff>180975</xdr:rowOff>
              </from>
              <to>
                <xdr:col>28</xdr:col>
                <xdr:colOff>104775</xdr:colOff>
                <xdr:row>206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6" r:id="rId177" name="Check Box 164">
          <controlPr defaultSize="0" autoFill="0" autoLine="0" autoPict="0">
            <anchor moveWithCells="1">
              <from>
                <xdr:col>35</xdr:col>
                <xdr:colOff>142875</xdr:colOff>
                <xdr:row>203</xdr:row>
                <xdr:rowOff>180975</xdr:rowOff>
              </from>
              <to>
                <xdr:col>37</xdr:col>
                <xdr:colOff>104775</xdr:colOff>
                <xdr:row>205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7" r:id="rId178" name="Check Box 165">
          <controlPr defaultSize="0" autoFill="0" autoLine="0" autoPict="0">
            <anchor moveWithCells="1">
              <from>
                <xdr:col>35</xdr:col>
                <xdr:colOff>142875</xdr:colOff>
                <xdr:row>204</xdr:row>
                <xdr:rowOff>180975</xdr:rowOff>
              </from>
              <to>
                <xdr:col>37</xdr:col>
                <xdr:colOff>104775</xdr:colOff>
                <xdr:row>206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8" r:id="rId179" name="Check Box 166">
          <controlPr defaultSize="0" autoFill="0" autoLine="0" autoPict="0">
            <anchor moveWithCells="1">
              <from>
                <xdr:col>14</xdr:col>
                <xdr:colOff>142875</xdr:colOff>
                <xdr:row>199</xdr:row>
                <xdr:rowOff>180975</xdr:rowOff>
              </from>
              <to>
                <xdr:col>16</xdr:col>
                <xdr:colOff>104775</xdr:colOff>
                <xdr:row>201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39" r:id="rId180" name="Check Box 167">
          <controlPr defaultSize="0" autoFill="0" autoLine="0" autoPict="0">
            <anchor moveWithCells="1">
              <from>
                <xdr:col>14</xdr:col>
                <xdr:colOff>142875</xdr:colOff>
                <xdr:row>200</xdr:row>
                <xdr:rowOff>180975</xdr:rowOff>
              </from>
              <to>
                <xdr:col>16</xdr:col>
                <xdr:colOff>104775</xdr:colOff>
                <xdr:row>202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0" r:id="rId181" name="Check Box 168">
          <controlPr defaultSize="0" autoFill="0" autoLine="0" autoPict="0">
            <anchor moveWithCells="1">
              <from>
                <xdr:col>14</xdr:col>
                <xdr:colOff>142875</xdr:colOff>
                <xdr:row>201</xdr:row>
                <xdr:rowOff>180975</xdr:rowOff>
              </from>
              <to>
                <xdr:col>16</xdr:col>
                <xdr:colOff>104775</xdr:colOff>
                <xdr:row>203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1" r:id="rId182" name="Check Box 169">
          <controlPr defaultSize="0" autoFill="0" autoLine="0" autoPict="0">
            <anchor moveWithCells="1">
              <from>
                <xdr:col>14</xdr:col>
                <xdr:colOff>142875</xdr:colOff>
                <xdr:row>202</xdr:row>
                <xdr:rowOff>180975</xdr:rowOff>
              </from>
              <to>
                <xdr:col>16</xdr:col>
                <xdr:colOff>104775</xdr:colOff>
                <xdr:row>204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2" r:id="rId183" name="Check Box 170">
          <controlPr defaultSize="0" autoFill="0" autoLine="0" autoPict="0">
            <anchor moveWithCells="1">
              <from>
                <xdr:col>14</xdr:col>
                <xdr:colOff>142875</xdr:colOff>
                <xdr:row>203</xdr:row>
                <xdr:rowOff>180975</xdr:rowOff>
              </from>
              <to>
                <xdr:col>16</xdr:col>
                <xdr:colOff>104775</xdr:colOff>
                <xdr:row>205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3" r:id="rId184" name="Check Box 171">
          <controlPr defaultSize="0" autoFill="0" autoLine="0" autoPict="0">
            <anchor moveWithCells="1">
              <from>
                <xdr:col>14</xdr:col>
                <xdr:colOff>142875</xdr:colOff>
                <xdr:row>204</xdr:row>
                <xdr:rowOff>180975</xdr:rowOff>
              </from>
              <to>
                <xdr:col>16</xdr:col>
                <xdr:colOff>104775</xdr:colOff>
                <xdr:row>206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4" r:id="rId185" name="Check Box 172">
          <controlPr defaultSize="0" autoFill="0" autoLine="0" autoPict="0">
            <anchor moveWithCells="1">
              <from>
                <xdr:col>0</xdr:col>
                <xdr:colOff>142875</xdr:colOff>
                <xdr:row>207</xdr:row>
                <xdr:rowOff>0</xdr:rowOff>
              </from>
              <to>
                <xdr:col>2</xdr:col>
                <xdr:colOff>104775</xdr:colOff>
                <xdr:row>208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5" r:id="rId186" name="Check Box 173">
          <controlPr defaultSize="0" autoFill="0" autoLine="0" autoPict="0">
            <anchor moveWithCells="1">
              <from>
                <xdr:col>0</xdr:col>
                <xdr:colOff>142875</xdr:colOff>
                <xdr:row>207</xdr:row>
                <xdr:rowOff>180975</xdr:rowOff>
              </from>
              <to>
                <xdr:col>2</xdr:col>
                <xdr:colOff>104775</xdr:colOff>
                <xdr:row>209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6" r:id="rId187" name="Check Box 174">
          <controlPr defaultSize="0" autoFill="0" autoLine="0" autoPict="0">
            <anchor moveWithCells="1">
              <from>
                <xdr:col>15</xdr:col>
                <xdr:colOff>142875</xdr:colOff>
                <xdr:row>207</xdr:row>
                <xdr:rowOff>0</xdr:rowOff>
              </from>
              <to>
                <xdr:col>17</xdr:col>
                <xdr:colOff>104775</xdr:colOff>
                <xdr:row>208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7" r:id="rId188" name="Check Box 175">
          <controlPr defaultSize="0" autoFill="0" autoLine="0" autoPict="0">
            <anchor moveWithCells="1">
              <from>
                <xdr:col>0</xdr:col>
                <xdr:colOff>142875</xdr:colOff>
                <xdr:row>211</xdr:row>
                <xdr:rowOff>0</xdr:rowOff>
              </from>
              <to>
                <xdr:col>2</xdr:col>
                <xdr:colOff>104775</xdr:colOff>
                <xdr:row>212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9" r:id="rId189" name="Check Box 177">
          <controlPr defaultSize="0" autoFill="0" autoLine="0" autoPict="0">
            <anchor moveWithCells="1">
              <from>
                <xdr:col>15</xdr:col>
                <xdr:colOff>142875</xdr:colOff>
                <xdr:row>211</xdr:row>
                <xdr:rowOff>0</xdr:rowOff>
              </from>
              <to>
                <xdr:col>17</xdr:col>
                <xdr:colOff>104775</xdr:colOff>
                <xdr:row>212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0" r:id="rId190" name="Check Box 178">
          <controlPr defaultSize="0" autoFill="0" autoLine="0" autoPict="0">
            <anchor moveWithCells="1">
              <from>
                <xdr:col>37</xdr:col>
                <xdr:colOff>142875</xdr:colOff>
                <xdr:row>135</xdr:row>
                <xdr:rowOff>171450</xdr:rowOff>
              </from>
              <to>
                <xdr:col>39</xdr:col>
                <xdr:colOff>104775</xdr:colOff>
                <xdr:row>137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1" r:id="rId191" name="Check Box 179">
          <controlPr defaultSize="0" autoFill="0" autoLine="0" autoPict="0">
            <anchor moveWithCells="1">
              <from>
                <xdr:col>16</xdr:col>
                <xdr:colOff>142875</xdr:colOff>
                <xdr:row>135</xdr:row>
                <xdr:rowOff>171450</xdr:rowOff>
              </from>
              <to>
                <xdr:col>18</xdr:col>
                <xdr:colOff>104775</xdr:colOff>
                <xdr:row>137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2" r:id="rId192" name="Check Box 180">
          <controlPr defaultSize="0" autoFill="0" autoLine="0" autoPict="0">
            <anchor moveWithCells="1">
              <from>
                <xdr:col>33</xdr:col>
                <xdr:colOff>0</xdr:colOff>
                <xdr:row>154</xdr:row>
                <xdr:rowOff>0</xdr:rowOff>
              </from>
              <to>
                <xdr:col>34</xdr:col>
                <xdr:colOff>133350</xdr:colOff>
                <xdr:row>155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3" r:id="rId193" name="Check Box 181">
          <controlPr defaultSize="0" autoFill="0" autoLine="0" autoPict="0">
            <anchor moveWithCells="1">
              <from>
                <xdr:col>33</xdr:col>
                <xdr:colOff>0</xdr:colOff>
                <xdr:row>155</xdr:row>
                <xdr:rowOff>0</xdr:rowOff>
              </from>
              <to>
                <xdr:col>34</xdr:col>
                <xdr:colOff>133350</xdr:colOff>
                <xdr:row>156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7" r:id="rId194" name="Check Box 185">
          <controlPr defaultSize="0" autoFill="0" autoLine="0" autoPict="0">
            <anchor moveWithCells="1">
              <from>
                <xdr:col>19</xdr:col>
                <xdr:colOff>0</xdr:colOff>
                <xdr:row>121</xdr:row>
                <xdr:rowOff>190500</xdr:rowOff>
              </from>
              <to>
                <xdr:col>20</xdr:col>
                <xdr:colOff>133350</xdr:colOff>
                <xdr:row>122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59" r:id="rId195" name="Check Box 187">
          <controlPr defaultSize="0" autoFill="0" autoLine="0" autoPict="0">
            <anchor moveWithCells="1">
              <from>
                <xdr:col>19</xdr:col>
                <xdr:colOff>0</xdr:colOff>
                <xdr:row>120</xdr:row>
                <xdr:rowOff>152400</xdr:rowOff>
              </from>
              <to>
                <xdr:col>20</xdr:col>
                <xdr:colOff>133350</xdr:colOff>
                <xdr:row>121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94" r:id="rId196" name="Check Box 222">
          <controlPr defaultSize="0" autoFill="0" autoLine="0" autoPict="0">
            <anchor moveWithCells="1">
              <from>
                <xdr:col>27</xdr:col>
                <xdr:colOff>0</xdr:colOff>
                <xdr:row>155</xdr:row>
                <xdr:rowOff>171450</xdr:rowOff>
              </from>
              <to>
                <xdr:col>28</xdr:col>
                <xdr:colOff>133350</xdr:colOff>
                <xdr:row>157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95" r:id="rId197" name="Check Box 223">
          <controlPr defaultSize="0" autoFill="0" autoLine="0" autoPict="0">
            <anchor moveWithCells="1">
              <from>
                <xdr:col>27</xdr:col>
                <xdr:colOff>0</xdr:colOff>
                <xdr:row>154</xdr:row>
                <xdr:rowOff>0</xdr:rowOff>
              </from>
              <to>
                <xdr:col>28</xdr:col>
                <xdr:colOff>133350</xdr:colOff>
                <xdr:row>155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99" r:id="rId198" name="Check Box 227">
          <controlPr defaultSize="0" autoFill="0" autoLine="0" autoPict="0">
            <anchor moveWithCells="1">
              <from>
                <xdr:col>26</xdr:col>
                <xdr:colOff>142875</xdr:colOff>
                <xdr:row>189</xdr:row>
                <xdr:rowOff>180975</xdr:rowOff>
              </from>
              <to>
                <xdr:col>28</xdr:col>
                <xdr:colOff>104775</xdr:colOff>
                <xdr:row>191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06" r:id="rId199" name="Check Box 234">
          <controlPr defaultSize="0" autoFill="0" autoLine="0" autoPict="0">
            <anchor moveWithCells="1">
              <from>
                <xdr:col>1</xdr:col>
                <xdr:colOff>0</xdr:colOff>
                <xdr:row>79</xdr:row>
                <xdr:rowOff>161925</xdr:rowOff>
              </from>
              <to>
                <xdr:col>2</xdr:col>
                <xdr:colOff>133350</xdr:colOff>
                <xdr:row>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07" r:id="rId200" name="Check Box 235">
          <controlPr defaultSize="0" autoFill="0" autoLine="0" autoPict="0">
            <anchor moveWithCells="1">
              <from>
                <xdr:col>27</xdr:col>
                <xdr:colOff>57150</xdr:colOff>
                <xdr:row>79</xdr:row>
                <xdr:rowOff>180975</xdr:rowOff>
              </from>
              <to>
                <xdr:col>29</xdr:col>
                <xdr:colOff>19050</xdr:colOff>
                <xdr:row>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08" r:id="rId201" name="Check Box 236">
          <controlPr defaultSize="0" autoFill="0" autoLine="0" autoPict="0">
            <anchor moveWithCells="1">
              <from>
                <xdr:col>1</xdr:col>
                <xdr:colOff>9525</xdr:colOff>
                <xdr:row>86</xdr:row>
                <xdr:rowOff>180975</xdr:rowOff>
              </from>
              <to>
                <xdr:col>2</xdr:col>
                <xdr:colOff>142875</xdr:colOff>
                <xdr:row>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09" r:id="rId202" name="Check Box 237">
          <controlPr defaultSize="0" autoFill="0" autoLine="0" autoPict="0">
            <anchor moveWithCells="1">
              <from>
                <xdr:col>23</xdr:col>
                <xdr:colOff>133350</xdr:colOff>
                <xdr:row>86</xdr:row>
                <xdr:rowOff>161925</xdr:rowOff>
              </from>
              <to>
                <xdr:col>25</xdr:col>
                <xdr:colOff>95250</xdr:colOff>
                <xdr:row>87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0" r:id="rId203" name="Check Box 238">
          <controlPr defaultSize="0" autoFill="0" autoLine="0" autoPict="0">
            <anchor moveWithCells="1">
              <from>
                <xdr:col>1</xdr:col>
                <xdr:colOff>0</xdr:colOff>
                <xdr:row>89</xdr:row>
                <xdr:rowOff>161925</xdr:rowOff>
              </from>
              <to>
                <xdr:col>2</xdr:col>
                <xdr:colOff>133350</xdr:colOff>
                <xdr:row>90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1" r:id="rId204" name="Check Box 239">
          <controlPr defaultSize="0" autoFill="0" autoLine="0" autoPict="0">
            <anchor moveWithCells="1">
              <from>
                <xdr:col>27</xdr:col>
                <xdr:colOff>85725</xdr:colOff>
                <xdr:row>89</xdr:row>
                <xdr:rowOff>171450</xdr:rowOff>
              </from>
              <to>
                <xdr:col>29</xdr:col>
                <xdr:colOff>47625</xdr:colOff>
                <xdr:row>91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2" r:id="rId205" name="Check Box 240">
          <controlPr defaultSize="0" autoFill="0" autoLine="0" autoPict="0">
            <anchor moveWithCells="1">
              <from>
                <xdr:col>1</xdr:col>
                <xdr:colOff>9525</xdr:colOff>
                <xdr:row>92</xdr:row>
                <xdr:rowOff>161925</xdr:rowOff>
              </from>
              <to>
                <xdr:col>2</xdr:col>
                <xdr:colOff>142875</xdr:colOff>
                <xdr:row>93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3" r:id="rId206" name="Check Box 241">
          <controlPr defaultSize="0" autoFill="0" autoLine="0" autoPict="0">
            <anchor moveWithCells="1">
              <from>
                <xdr:col>1</xdr:col>
                <xdr:colOff>142875</xdr:colOff>
                <xdr:row>23</xdr:row>
                <xdr:rowOff>180975</xdr:rowOff>
              </from>
              <to>
                <xdr:col>3</xdr:col>
                <xdr:colOff>104775</xdr:colOff>
                <xdr:row>25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4" r:id="rId207" name="Check Box 242">
          <controlPr defaultSize="0" autoFill="0" autoLine="0" autoPict="0">
            <anchor moveWithCells="1">
              <from>
                <xdr:col>1</xdr:col>
                <xdr:colOff>142875</xdr:colOff>
                <xdr:row>26</xdr:row>
                <xdr:rowOff>171450</xdr:rowOff>
              </from>
              <to>
                <xdr:col>3</xdr:col>
                <xdr:colOff>104775</xdr:colOff>
                <xdr:row>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19" r:id="rId208" name="Check Box 247">
          <controlPr defaultSize="0" autoFill="0" autoLine="0" autoPict="0">
            <anchor moveWithCells="1">
              <from>
                <xdr:col>26</xdr:col>
                <xdr:colOff>0</xdr:colOff>
                <xdr:row>97</xdr:row>
                <xdr:rowOff>19050</xdr:rowOff>
              </from>
              <to>
                <xdr:col>27</xdr:col>
                <xdr:colOff>133350</xdr:colOff>
                <xdr:row>98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26" r:id="rId209" name="Check Box 254">
          <controlPr defaultSize="0" autoFill="0" autoLine="0" autoPict="0">
            <anchor moveWithCells="1">
              <from>
                <xdr:col>26</xdr:col>
                <xdr:colOff>9525</xdr:colOff>
                <xdr:row>101</xdr:row>
                <xdr:rowOff>19050</xdr:rowOff>
              </from>
              <to>
                <xdr:col>27</xdr:col>
                <xdr:colOff>142875</xdr:colOff>
                <xdr:row>102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29" r:id="rId210" name="Check Box 257">
          <controlPr defaultSize="0" autoFill="0" autoLine="0" autoPict="0">
            <anchor moveWithCells="1">
              <from>
                <xdr:col>34</xdr:col>
                <xdr:colOff>28575</xdr:colOff>
                <xdr:row>101</xdr:row>
                <xdr:rowOff>19050</xdr:rowOff>
              </from>
              <to>
                <xdr:col>35</xdr:col>
                <xdr:colOff>161925</xdr:colOff>
                <xdr:row>102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211" name="Check Box 12">
          <controlPr defaultSize="0" autoFill="0" autoLine="0" autoPict="0">
            <anchor moveWithCells="1">
              <from>
                <xdr:col>7</xdr:col>
                <xdr:colOff>19050</xdr:colOff>
                <xdr:row>61</xdr:row>
                <xdr:rowOff>180975</xdr:rowOff>
              </from>
              <to>
                <xdr:col>8</xdr:col>
                <xdr:colOff>152400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5" r:id="rId212" name="Check Box 13">
          <controlPr defaultSize="0" autoFill="0" autoLine="0" autoPict="0">
            <anchor moveWithCells="1">
              <from>
                <xdr:col>13</xdr:col>
                <xdr:colOff>161925</xdr:colOff>
                <xdr:row>61</xdr:row>
                <xdr:rowOff>180975</xdr:rowOff>
              </from>
              <to>
                <xdr:col>15</xdr:col>
                <xdr:colOff>123825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213" name="Check Box 14">
          <controlPr defaultSize="0" autoFill="0" autoLine="0" autoPict="0">
            <anchor moveWithCells="1">
              <from>
                <xdr:col>20</xdr:col>
                <xdr:colOff>152400</xdr:colOff>
                <xdr:row>61</xdr:row>
                <xdr:rowOff>180975</xdr:rowOff>
              </from>
              <to>
                <xdr:col>22</xdr:col>
                <xdr:colOff>114300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3" r:id="rId214" name="Check Box 71">
          <controlPr defaultSize="0" autoFill="0" autoLine="0" autoPict="0">
            <anchor moveWithCells="1">
              <from>
                <xdr:col>38</xdr:col>
                <xdr:colOff>9525</xdr:colOff>
                <xdr:row>64</xdr:row>
                <xdr:rowOff>0</xdr:rowOff>
              </from>
              <to>
                <xdr:col>39</xdr:col>
                <xdr:colOff>142875</xdr:colOff>
                <xdr:row>65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3" r:id="rId215" name="Check Box 11">
          <controlPr defaultSize="0" autoFill="0" autoLine="0" autoPict="0">
            <anchor moveWithCells="1">
              <from>
                <xdr:col>0</xdr:col>
                <xdr:colOff>142875</xdr:colOff>
                <xdr:row>62</xdr:row>
                <xdr:rowOff>0</xdr:rowOff>
              </from>
              <to>
                <xdr:col>2</xdr:col>
                <xdr:colOff>104775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0" r:id="rId216" name="Check Box 68">
          <controlPr defaultSize="0" autoFill="0" autoLine="0" autoPict="0">
            <anchor moveWithCells="1">
              <from>
                <xdr:col>38</xdr:col>
                <xdr:colOff>9525</xdr:colOff>
                <xdr:row>66</xdr:row>
                <xdr:rowOff>9525</xdr:rowOff>
              </from>
              <to>
                <xdr:col>39</xdr:col>
                <xdr:colOff>142875</xdr:colOff>
                <xdr:row>67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4" r:id="rId217" name="Check Box 72">
          <controlPr defaultSize="0" autoFill="0" autoLine="0" autoPict="0">
            <anchor moveWithCells="1">
              <from>
                <xdr:col>0</xdr:col>
                <xdr:colOff>9525</xdr:colOff>
                <xdr:row>141</xdr:row>
                <xdr:rowOff>0</xdr:rowOff>
              </from>
              <to>
                <xdr:col>1</xdr:col>
                <xdr:colOff>142875</xdr:colOff>
                <xdr:row>142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5" r:id="rId218" name="Check Box 73">
          <controlPr defaultSize="0" autoFill="0" autoLine="0" autoPict="0">
            <anchor moveWithCells="1">
              <from>
                <xdr:col>20</xdr:col>
                <xdr:colOff>85725</xdr:colOff>
                <xdr:row>141</xdr:row>
                <xdr:rowOff>0</xdr:rowOff>
              </from>
              <to>
                <xdr:col>22</xdr:col>
                <xdr:colOff>47625</xdr:colOff>
                <xdr:row>142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2" r:id="rId219" name="Check Box 70">
          <controlPr defaultSize="0" autoFill="0" autoLine="0" autoPict="0">
            <anchor moveWithCells="1">
              <from>
                <xdr:col>38</xdr:col>
                <xdr:colOff>9525</xdr:colOff>
                <xdr:row>61</xdr:row>
                <xdr:rowOff>171450</xdr:rowOff>
              </from>
              <to>
                <xdr:col>39</xdr:col>
                <xdr:colOff>142875</xdr:colOff>
                <xdr:row>63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48" r:id="rId220" name="Check Box 76">
          <controlPr defaultSize="0" autoFill="0" autoLine="0" autoPict="0">
            <anchor moveWithCells="1">
              <from>
                <xdr:col>1</xdr:col>
                <xdr:colOff>9525</xdr:colOff>
                <xdr:row>152</xdr:row>
                <xdr:rowOff>38100</xdr:rowOff>
              </from>
              <to>
                <xdr:col>2</xdr:col>
                <xdr:colOff>142875</xdr:colOff>
                <xdr:row>154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3" r:id="rId221" name="Check Box 261">
          <controlPr defaultSize="0" autoFill="0" autoLine="0" autoPict="0">
            <anchor moveWithCells="1">
              <from>
                <xdr:col>40</xdr:col>
                <xdr:colOff>142875</xdr:colOff>
                <xdr:row>148</xdr:row>
                <xdr:rowOff>9525</xdr:rowOff>
              </from>
              <to>
                <xdr:col>42</xdr:col>
                <xdr:colOff>104775</xdr:colOff>
                <xdr:row>149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4" r:id="rId222" name="Check Box 262">
          <controlPr defaultSize="0" autoFill="0" autoLine="0" autoPict="0">
            <anchor moveWithCells="1">
              <from>
                <xdr:col>13</xdr:col>
                <xdr:colOff>133350</xdr:colOff>
                <xdr:row>82</xdr:row>
                <xdr:rowOff>152400</xdr:rowOff>
              </from>
              <to>
                <xdr:col>15</xdr:col>
                <xdr:colOff>95250</xdr:colOff>
                <xdr:row>83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5" r:id="rId223" name="Check Box 263">
          <controlPr defaultSize="0" autoFill="0" autoLine="0" autoPict="0">
            <anchor moveWithCells="1">
              <from>
                <xdr:col>13</xdr:col>
                <xdr:colOff>133350</xdr:colOff>
                <xdr:row>81</xdr:row>
                <xdr:rowOff>47625</xdr:rowOff>
              </from>
              <to>
                <xdr:col>15</xdr:col>
                <xdr:colOff>95250</xdr:colOff>
                <xdr:row>83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6" r:id="rId224" name="Check Box 264">
          <controlPr defaultSize="0" autoFill="0" autoLine="0" autoPict="0">
            <anchor moveWithCells="1">
              <from>
                <xdr:col>27</xdr:col>
                <xdr:colOff>114300</xdr:colOff>
                <xdr:row>82</xdr:row>
                <xdr:rowOff>152400</xdr:rowOff>
              </from>
              <to>
                <xdr:col>29</xdr:col>
                <xdr:colOff>76200</xdr:colOff>
                <xdr:row>83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7" r:id="rId225" name="Check Box 265">
          <controlPr defaultSize="0" autoFill="0" autoLine="0" autoPict="0">
            <anchor moveWithCells="1">
              <from>
                <xdr:col>27</xdr:col>
                <xdr:colOff>114300</xdr:colOff>
                <xdr:row>81</xdr:row>
                <xdr:rowOff>9525</xdr:rowOff>
              </from>
              <to>
                <xdr:col>29</xdr:col>
                <xdr:colOff>76200</xdr:colOff>
                <xdr:row>82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8" r:id="rId226" name="Check Box 266">
          <controlPr defaultSize="0" autoFill="0" autoLine="0" autoPict="0">
            <anchor moveWithCells="1">
              <from>
                <xdr:col>41</xdr:col>
                <xdr:colOff>114300</xdr:colOff>
                <xdr:row>83</xdr:row>
                <xdr:rowOff>0</xdr:rowOff>
              </from>
              <to>
                <xdr:col>43</xdr:col>
                <xdr:colOff>85725</xdr:colOff>
                <xdr:row>84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39" r:id="rId227" name="Check Box 267">
          <controlPr defaultSize="0" autoFill="0" autoLine="0" autoPict="0">
            <anchor moveWithCells="1">
              <from>
                <xdr:col>41</xdr:col>
                <xdr:colOff>114300</xdr:colOff>
                <xdr:row>82</xdr:row>
                <xdr:rowOff>9525</xdr:rowOff>
              </from>
              <to>
                <xdr:col>43</xdr:col>
                <xdr:colOff>76200</xdr:colOff>
                <xdr:row>83</xdr:row>
                <xdr:rowOff>47625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FB6F915-C1A6-4B76-B0BB-52A2F7D7DD42}">
            <xm:f>Data2!$D$25&gt;1</xm:f>
            <x14:dxf>
              <font>
                <color rgb="FFFFC000"/>
              </font>
            </x14:dxf>
          </x14:cfRule>
          <xm:sqref>O20:T20</xm:sqref>
        </x14:conditionalFormatting>
        <x14:conditionalFormatting xmlns:xm="http://schemas.microsoft.com/office/excel/2006/main">
          <x14:cfRule type="expression" priority="7" id="{C6E0D50B-0AF1-41AB-97C8-B0AB91902727}">
            <xm:f>Data2!$D$31&gt;1</xm:f>
            <x14:dxf>
              <font>
                <color rgb="FFFFC000"/>
              </font>
            </x14:dxf>
          </x14:cfRule>
          <xm:sqref>O20</xm:sqref>
        </x14:conditionalFormatting>
        <x14:conditionalFormatting xmlns:xm="http://schemas.microsoft.com/office/excel/2006/main">
          <x14:cfRule type="expression" priority="6" id="{88757C48-DC09-407B-B600-624CD3FC9E9C}">
            <xm:f>Data2!$D$25&lt;&gt;1</xm:f>
            <x14:dxf>
              <font>
                <color rgb="FFC00000"/>
              </font>
            </x14:dxf>
          </x14:cfRule>
          <xm:sqref>O21</xm:sqref>
        </x14:conditionalFormatting>
        <x14:conditionalFormatting xmlns:xm="http://schemas.microsoft.com/office/excel/2006/main">
          <x14:cfRule type="expression" priority="3" id="{C8A66E72-AD54-4728-904C-764CAF16D528}">
            <xm:f>Data2!$D$31&gt;1</xm:f>
            <x14:dxf>
              <font>
                <color rgb="FFC00000"/>
              </font>
            </x14:dxf>
          </x14:cfRule>
          <xm:sqref>AB21</xm:sqref>
        </x14:conditionalFormatting>
        <x14:conditionalFormatting xmlns:xm="http://schemas.microsoft.com/office/excel/2006/main">
          <x14:cfRule type="expression" priority="2" id="{D21CBAB4-859D-4B91-AD8F-FE8B0CB3D1C9}">
            <xm:f>Data2!$D$38&lt;&gt;1</xm:f>
            <x14:dxf>
              <font>
                <color rgb="FFC00000"/>
              </font>
            </x14:dxf>
          </x14:cfRule>
          <xm:sqref>C36</xm:sqref>
        </x14:conditionalFormatting>
        <x14:conditionalFormatting xmlns:xm="http://schemas.microsoft.com/office/excel/2006/main">
          <x14:cfRule type="expression" priority="1" id="{BECB19AE-2EF6-4A12-80ED-F6575836B8C7}">
            <xm:f>Data2!$D$121&lt;&gt;1</xm:f>
            <x14:dxf>
              <fill>
                <patternFill>
                  <bgColor theme="0" tint="-0.499984740745262"/>
                </patternFill>
              </fill>
            </x14:dxf>
          </x14:cfRule>
          <xm:sqref>N143:V143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9:K47"/>
  <sheetViews>
    <sheetView workbookViewId="0">
      <selection activeCell="P9" sqref="P9"/>
    </sheetView>
  </sheetViews>
  <sheetFormatPr defaultRowHeight="15"/>
  <cols>
    <col min="1" max="1" width="11.140625" style="89" customWidth="1"/>
    <col min="2" max="2" width="12.85546875" style="89" customWidth="1"/>
    <col min="3" max="3" width="11.85546875" style="89" customWidth="1"/>
    <col min="4" max="4" width="11.140625" style="89" customWidth="1"/>
    <col min="5" max="5" width="12" style="89" customWidth="1"/>
    <col min="6" max="6" width="10.140625" style="89" customWidth="1"/>
    <col min="7" max="7" width="12.140625" style="89" customWidth="1"/>
    <col min="8" max="16384" width="9.140625" style="89"/>
  </cols>
  <sheetData>
    <row r="19" spans="1:11">
      <c r="A19" s="108"/>
      <c r="B19" s="110"/>
      <c r="C19" s="110"/>
      <c r="D19" s="110"/>
      <c r="E19" s="110"/>
      <c r="F19" s="110"/>
      <c r="G19" s="110"/>
      <c r="H19" s="320"/>
      <c r="I19" s="320"/>
      <c r="J19" s="320"/>
      <c r="K19" s="320"/>
    </row>
    <row r="20" spans="1:11">
      <c r="A20" s="321" t="s">
        <v>233</v>
      </c>
      <c r="B20" s="321"/>
      <c r="C20" s="321"/>
      <c r="D20" s="110"/>
      <c r="E20" s="110"/>
      <c r="F20" s="110"/>
      <c r="G20" s="110"/>
      <c r="H20" s="320"/>
      <c r="I20" s="320"/>
      <c r="J20" s="320"/>
      <c r="K20" s="320"/>
    </row>
    <row r="21" spans="1:11">
      <c r="A21" s="321"/>
      <c r="B21" s="321"/>
      <c r="C21" s="321"/>
      <c r="D21" s="113"/>
      <c r="E21" s="113"/>
      <c r="F21" s="113"/>
      <c r="G21" s="113"/>
      <c r="H21" s="320"/>
      <c r="I21" s="320"/>
      <c r="J21" s="320"/>
      <c r="K21" s="320"/>
    </row>
    <row r="22" spans="1:11">
      <c r="A22" s="322" t="s">
        <v>234</v>
      </c>
      <c r="B22" s="322"/>
      <c r="C22" s="322"/>
      <c r="D22" s="322"/>
      <c r="E22" s="322"/>
      <c r="F22" s="322"/>
      <c r="G22" s="322"/>
      <c r="K22" s="115"/>
    </row>
    <row r="23" spans="1:11">
      <c r="A23" s="322"/>
      <c r="B23" s="322"/>
      <c r="C23" s="322"/>
      <c r="D23" s="322"/>
      <c r="E23" s="322"/>
      <c r="F23" s="322"/>
      <c r="G23" s="322"/>
      <c r="K23" s="115"/>
    </row>
    <row r="24" spans="1:11">
      <c r="A24" s="322"/>
      <c r="B24" s="322"/>
      <c r="C24" s="322"/>
      <c r="D24" s="322"/>
      <c r="E24" s="322"/>
      <c r="F24" s="322"/>
      <c r="G24" s="322"/>
      <c r="K24" s="115"/>
    </row>
    <row r="25" spans="1:11">
      <c r="A25" s="322"/>
      <c r="B25" s="322"/>
      <c r="C25" s="322"/>
      <c r="D25" s="322"/>
      <c r="E25" s="322"/>
      <c r="F25" s="322"/>
      <c r="G25" s="322"/>
      <c r="K25" s="115"/>
    </row>
    <row r="26" spans="1:11" ht="15.75">
      <c r="A26" s="88"/>
      <c r="B26" s="319" t="s">
        <v>235</v>
      </c>
      <c r="C26" s="319"/>
      <c r="D26" s="319"/>
      <c r="E26" s="319"/>
      <c r="F26" s="319"/>
      <c r="G26" s="319"/>
      <c r="K26" s="115"/>
    </row>
    <row r="27" spans="1:11">
      <c r="A27" s="88"/>
      <c r="B27" s="323" t="s">
        <v>236</v>
      </c>
      <c r="C27" s="324"/>
      <c r="D27" s="324"/>
      <c r="E27" s="324"/>
      <c r="F27" s="324"/>
      <c r="G27" s="324"/>
      <c r="K27" s="115"/>
    </row>
    <row r="28" spans="1:11">
      <c r="A28" s="88"/>
      <c r="K28" s="115"/>
    </row>
    <row r="29" spans="1:11">
      <c r="A29" s="88"/>
      <c r="K29" s="115"/>
    </row>
    <row r="30" spans="1:11">
      <c r="A30" s="88"/>
      <c r="H30" s="318" t="s">
        <v>237</v>
      </c>
      <c r="I30" s="318"/>
      <c r="K30" s="115"/>
    </row>
    <row r="31" spans="1:11" ht="15.75">
      <c r="A31" s="88"/>
      <c r="B31" s="319" t="s">
        <v>235</v>
      </c>
      <c r="C31" s="319"/>
      <c r="D31" s="319"/>
      <c r="E31" s="319"/>
      <c r="F31" s="319"/>
      <c r="G31" s="319"/>
      <c r="H31" s="318"/>
      <c r="I31" s="318"/>
      <c r="K31" s="115"/>
    </row>
    <row r="32" spans="1:11">
      <c r="A32" s="88"/>
      <c r="H32" s="318"/>
      <c r="I32" s="318"/>
      <c r="K32" s="115"/>
    </row>
    <row r="33" spans="1:11">
      <c r="A33" s="108"/>
      <c r="B33" s="109"/>
      <c r="C33" s="109"/>
      <c r="D33" s="109"/>
      <c r="E33" s="109"/>
      <c r="F33" s="109"/>
      <c r="G33" s="110"/>
      <c r="H33" s="109"/>
      <c r="I33" s="109"/>
      <c r="J33" s="110"/>
      <c r="K33" s="115"/>
    </row>
    <row r="34" spans="1:11">
      <c r="A34" s="111"/>
      <c r="B34" s="112"/>
      <c r="C34" s="112"/>
      <c r="D34" s="112"/>
      <c r="E34" s="112"/>
      <c r="F34" s="112"/>
      <c r="G34" s="113"/>
      <c r="H34" s="112"/>
      <c r="I34" s="112"/>
      <c r="J34" s="113"/>
      <c r="K34" s="116"/>
    </row>
    <row r="35" spans="1:11">
      <c r="A35" s="88"/>
      <c r="K35" s="92"/>
    </row>
    <row r="36" spans="1:11">
      <c r="A36" s="88"/>
      <c r="B36" s="300" t="s">
        <v>238</v>
      </c>
      <c r="C36" s="300"/>
      <c r="D36" s="300"/>
      <c r="K36" s="92"/>
    </row>
    <row r="37" spans="1:11">
      <c r="A37" s="88"/>
      <c r="B37" s="300"/>
      <c r="C37" s="300"/>
      <c r="D37" s="300"/>
      <c r="K37" s="92"/>
    </row>
    <row r="38" spans="1:11" ht="15" customHeight="1">
      <c r="A38" s="88"/>
      <c r="B38" s="300" t="s">
        <v>11</v>
      </c>
      <c r="C38" s="300"/>
      <c r="D38" s="300"/>
      <c r="G38" s="314" t="str">
        <f>Data2!B1</f>
        <v>twd Sk, s.r.o.</v>
      </c>
      <c r="H38" s="315"/>
      <c r="I38" s="309" t="str">
        <f>Data2!B12</f>
        <v>359/19</v>
      </c>
      <c r="J38" s="310"/>
      <c r="K38" s="92"/>
    </row>
    <row r="39" spans="1:11" ht="15" customHeight="1">
      <c r="A39" s="88"/>
      <c r="B39" s="300"/>
      <c r="C39" s="300"/>
      <c r="D39" s="300"/>
      <c r="G39" s="316"/>
      <c r="H39" s="317"/>
      <c r="I39" s="312"/>
      <c r="J39" s="313"/>
      <c r="K39" s="92"/>
    </row>
    <row r="40" spans="1:11" ht="15" customHeight="1">
      <c r="A40" s="88"/>
      <c r="B40" s="300" t="s">
        <v>239</v>
      </c>
      <c r="C40" s="300"/>
      <c r="D40" s="300"/>
      <c r="G40" s="308" t="str">
        <f>Data2!E5</f>
        <v>Jozef</v>
      </c>
      <c r="H40" s="309"/>
      <c r="I40" s="309"/>
      <c r="J40" s="310"/>
      <c r="K40" s="92"/>
    </row>
    <row r="41" spans="1:11" ht="15" customHeight="1">
      <c r="A41" s="88"/>
      <c r="B41" s="300"/>
      <c r="C41" s="300"/>
      <c r="D41" s="300"/>
      <c r="G41" s="311"/>
      <c r="H41" s="312"/>
      <c r="I41" s="312"/>
      <c r="J41" s="313"/>
      <c r="K41" s="92"/>
    </row>
    <row r="42" spans="1:11" ht="15" customHeight="1">
      <c r="A42" s="88"/>
      <c r="B42" s="300" t="s">
        <v>240</v>
      </c>
      <c r="C42" s="300"/>
      <c r="D42" s="300"/>
      <c r="G42" s="304" t="str">
        <f>Data2!B14</f>
        <v>3540</v>
      </c>
      <c r="H42" s="305"/>
      <c r="I42" s="305"/>
      <c r="J42" s="302" t="s">
        <v>57</v>
      </c>
      <c r="K42" s="92"/>
    </row>
    <row r="43" spans="1:11" ht="15" customHeight="1">
      <c r="A43" s="88"/>
      <c r="B43" s="300"/>
      <c r="C43" s="300"/>
      <c r="D43" s="300"/>
      <c r="G43" s="306"/>
      <c r="H43" s="307"/>
      <c r="I43" s="307"/>
      <c r="J43" s="303"/>
      <c r="K43" s="92"/>
    </row>
    <row r="44" spans="1:11" ht="15" customHeight="1">
      <c r="A44" s="88"/>
      <c r="B44" s="301" t="s">
        <v>241</v>
      </c>
      <c r="C44" s="301"/>
      <c r="D44" s="301"/>
      <c r="G44" s="308" t="str">
        <f>IF(Data2!C21=TRUE,"ĽAVÝ",IF(Data2!C22=TRUE,"PRAVÝ"))</f>
        <v>PRAVÝ</v>
      </c>
      <c r="H44" s="309"/>
      <c r="I44" s="309"/>
      <c r="J44" s="310"/>
      <c r="K44" s="92"/>
    </row>
    <row r="45" spans="1:11" ht="15" customHeight="1">
      <c r="A45" s="91"/>
      <c r="B45" s="301"/>
      <c r="C45" s="301"/>
      <c r="D45" s="301"/>
      <c r="E45" s="90"/>
      <c r="F45" s="90"/>
      <c r="G45" s="311"/>
      <c r="H45" s="312"/>
      <c r="I45" s="312"/>
      <c r="J45" s="313"/>
      <c r="K45" s="93"/>
    </row>
    <row r="46" spans="1:11">
      <c r="A46" s="88"/>
      <c r="K46" s="92"/>
    </row>
    <row r="47" spans="1:11">
      <c r="A47" s="108"/>
      <c r="B47" s="109"/>
      <c r="C47" s="109"/>
      <c r="D47" s="109"/>
      <c r="E47" s="109"/>
      <c r="F47" s="109"/>
      <c r="G47" s="110"/>
      <c r="H47" s="110"/>
      <c r="I47" s="110"/>
      <c r="J47" s="110"/>
      <c r="K47" s="114"/>
    </row>
  </sheetData>
  <sheetProtection algorithmName="SHA-512" hashValue="VU7uVQqAg5zKhSR7NIRDu/Wyulj1x6rcJqSR5ZpaiUoh/imCohqDlVGAr8YYXjPLIch2ZZIFhw8j8JfoMf2RZA==" saltValue="kl5r9aUIpfzwI1FBron/7A==" spinCount="100000" sheet="1" objects="1" scenarios="1" selectLockedCells="1" selectUnlockedCells="1"/>
  <mergeCells count="18">
    <mergeCell ref="H30:I32"/>
    <mergeCell ref="B31:G31"/>
    <mergeCell ref="H19:K21"/>
    <mergeCell ref="A20:C21"/>
    <mergeCell ref="A22:G25"/>
    <mergeCell ref="B26:G26"/>
    <mergeCell ref="B27:G27"/>
    <mergeCell ref="B36:D37"/>
    <mergeCell ref="B38:D39"/>
    <mergeCell ref="G38:H39"/>
    <mergeCell ref="I38:J39"/>
    <mergeCell ref="B40:D41"/>
    <mergeCell ref="G40:J41"/>
    <mergeCell ref="B42:D43"/>
    <mergeCell ref="B44:D45"/>
    <mergeCell ref="J42:J43"/>
    <mergeCell ref="G42:I43"/>
    <mergeCell ref="G44:J45"/>
  </mergeCells>
  <pageMargins left="0.15748031496062992" right="0.19685039370078741" top="0.35433070866141736" bottom="0.31496062992125984" header="0.23622047244094491" footer="0.19685039370078741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Q35"/>
  <sheetViews>
    <sheetView topLeftCell="A13" workbookViewId="0">
      <selection activeCell="Q25" sqref="Q25"/>
    </sheetView>
  </sheetViews>
  <sheetFormatPr defaultRowHeight="15"/>
  <cols>
    <col min="1" max="1" width="21.140625" bestFit="1" customWidth="1"/>
    <col min="2" max="2" width="9.140625" customWidth="1"/>
    <col min="16" max="16" width="11.85546875" bestFit="1" customWidth="1"/>
  </cols>
  <sheetData>
    <row r="2" spans="1:15">
      <c r="A2" s="1"/>
      <c r="B2" s="326" t="s">
        <v>13</v>
      </c>
      <c r="C2" s="326"/>
      <c r="D2" s="326" t="s">
        <v>14</v>
      </c>
      <c r="E2" s="326"/>
      <c r="F2" s="326" t="s">
        <v>15</v>
      </c>
      <c r="G2" s="326"/>
      <c r="H2" s="326" t="s">
        <v>16</v>
      </c>
      <c r="I2" s="326"/>
      <c r="J2" s="326" t="s">
        <v>18</v>
      </c>
      <c r="K2" s="326"/>
      <c r="L2" s="326" t="s">
        <v>19</v>
      </c>
      <c r="M2" s="326"/>
      <c r="N2" s="326" t="s">
        <v>17</v>
      </c>
      <c r="O2" s="326"/>
    </row>
    <row r="3" spans="1:15">
      <c r="A3" s="1"/>
      <c r="B3" s="4" t="s">
        <v>20</v>
      </c>
      <c r="C3" s="4" t="s">
        <v>21</v>
      </c>
      <c r="D3" s="4" t="s">
        <v>20</v>
      </c>
      <c r="E3" s="4" t="s">
        <v>21</v>
      </c>
      <c r="F3" s="4" t="s">
        <v>20</v>
      </c>
      <c r="G3" s="4" t="s">
        <v>21</v>
      </c>
      <c r="H3" s="4" t="s">
        <v>20</v>
      </c>
      <c r="I3" s="4" t="s">
        <v>21</v>
      </c>
      <c r="J3" s="4" t="s">
        <v>20</v>
      </c>
      <c r="K3" s="4" t="s">
        <v>21</v>
      </c>
      <c r="L3" s="4" t="s">
        <v>20</v>
      </c>
      <c r="M3" s="4" t="s">
        <v>21</v>
      </c>
      <c r="N3" s="4" t="s">
        <v>20</v>
      </c>
      <c r="O3" s="4" t="s">
        <v>21</v>
      </c>
    </row>
    <row r="4" spans="1:15">
      <c r="A4" s="5" t="s">
        <v>2</v>
      </c>
      <c r="B4" s="6">
        <v>112</v>
      </c>
      <c r="C4" s="7">
        <v>112</v>
      </c>
      <c r="D4" s="6">
        <v>112</v>
      </c>
      <c r="E4" s="7">
        <v>112</v>
      </c>
      <c r="F4" s="6">
        <v>110</v>
      </c>
      <c r="G4" s="7">
        <v>110</v>
      </c>
      <c r="H4" s="6">
        <v>110</v>
      </c>
      <c r="I4" s="7">
        <v>110</v>
      </c>
      <c r="J4" s="6">
        <v>112</v>
      </c>
      <c r="K4" s="7">
        <v>112</v>
      </c>
      <c r="L4" s="6">
        <v>110</v>
      </c>
      <c r="M4" s="7">
        <v>110</v>
      </c>
      <c r="N4" s="6">
        <v>112</v>
      </c>
      <c r="O4" s="7">
        <v>112</v>
      </c>
    </row>
    <row r="5" spans="1:15">
      <c r="A5" s="5" t="s">
        <v>3</v>
      </c>
      <c r="B5" s="8">
        <v>8</v>
      </c>
      <c r="C5" s="9">
        <v>8</v>
      </c>
      <c r="D5" s="8">
        <v>8</v>
      </c>
      <c r="E5" s="9">
        <v>8</v>
      </c>
      <c r="F5" s="8">
        <v>8</v>
      </c>
      <c r="G5" s="9">
        <v>8</v>
      </c>
      <c r="H5" s="8">
        <v>8</v>
      </c>
      <c r="I5" s="9">
        <v>8</v>
      </c>
      <c r="J5" s="8">
        <v>8</v>
      </c>
      <c r="K5" s="9">
        <v>8</v>
      </c>
      <c r="L5" s="8">
        <v>8</v>
      </c>
      <c r="M5" s="9">
        <v>8</v>
      </c>
      <c r="N5" s="8">
        <v>8</v>
      </c>
      <c r="O5" s="9">
        <v>8</v>
      </c>
    </row>
    <row r="6" spans="1:15">
      <c r="A6" s="5" t="s">
        <v>22</v>
      </c>
      <c r="B6" s="8">
        <v>133</v>
      </c>
      <c r="C6" s="9">
        <v>118</v>
      </c>
      <c r="D6" s="8">
        <v>133</v>
      </c>
      <c r="E6" s="9">
        <v>118</v>
      </c>
      <c r="F6" s="8">
        <v>118</v>
      </c>
      <c r="G6" s="9">
        <v>118</v>
      </c>
      <c r="H6" s="8">
        <v>118</v>
      </c>
      <c r="I6" s="9">
        <v>118</v>
      </c>
      <c r="J6" s="8">
        <v>133</v>
      </c>
      <c r="K6" s="9">
        <v>118</v>
      </c>
      <c r="L6" s="8">
        <v>118</v>
      </c>
      <c r="M6" s="9">
        <v>118</v>
      </c>
      <c r="N6" s="8">
        <v>118</v>
      </c>
      <c r="O6" s="9">
        <v>118</v>
      </c>
    </row>
    <row r="7" spans="1:15">
      <c r="A7" s="5" t="s">
        <v>23</v>
      </c>
      <c r="B7" s="8">
        <v>15</v>
      </c>
      <c r="C7" s="9">
        <v>15</v>
      </c>
      <c r="D7" s="8">
        <v>15</v>
      </c>
      <c r="E7" s="9">
        <v>15</v>
      </c>
      <c r="F7" s="8">
        <v>15</v>
      </c>
      <c r="G7" s="9">
        <v>15</v>
      </c>
      <c r="H7" s="8">
        <v>15</v>
      </c>
      <c r="I7" s="9">
        <v>15</v>
      </c>
      <c r="J7" s="8">
        <v>15</v>
      </c>
      <c r="K7" s="9">
        <v>15</v>
      </c>
      <c r="L7" s="8">
        <v>15</v>
      </c>
      <c r="M7" s="9">
        <v>15</v>
      </c>
      <c r="N7" s="8">
        <v>15</v>
      </c>
      <c r="O7" s="9">
        <v>15</v>
      </c>
    </row>
    <row r="8" spans="1:15">
      <c r="A8" s="5" t="s">
        <v>24</v>
      </c>
      <c r="B8" s="8">
        <v>105</v>
      </c>
      <c r="C8" s="9">
        <v>95</v>
      </c>
      <c r="D8" s="8">
        <v>105</v>
      </c>
      <c r="E8" s="9">
        <v>95</v>
      </c>
      <c r="F8" s="8">
        <v>94</v>
      </c>
      <c r="G8" s="9">
        <v>84</v>
      </c>
      <c r="H8" s="8">
        <v>120</v>
      </c>
      <c r="I8" s="9">
        <v>110</v>
      </c>
      <c r="J8" s="8">
        <v>105</v>
      </c>
      <c r="K8" s="9">
        <v>95</v>
      </c>
      <c r="L8" s="8">
        <v>94</v>
      </c>
      <c r="M8" s="9">
        <v>84</v>
      </c>
      <c r="N8" s="8">
        <v>120</v>
      </c>
      <c r="O8" s="9">
        <v>110</v>
      </c>
    </row>
    <row r="9" spans="1:15">
      <c r="A9" s="5" t="s">
        <v>25</v>
      </c>
      <c r="B9" s="8">
        <v>50</v>
      </c>
      <c r="C9" s="9">
        <v>50</v>
      </c>
      <c r="D9" s="8">
        <v>50</v>
      </c>
      <c r="E9" s="9">
        <v>50</v>
      </c>
      <c r="F9" s="8">
        <v>50</v>
      </c>
      <c r="G9" s="9">
        <v>50</v>
      </c>
      <c r="H9" s="8">
        <v>50</v>
      </c>
      <c r="I9" s="9">
        <v>50</v>
      </c>
      <c r="J9" s="8">
        <v>50</v>
      </c>
      <c r="K9" s="9">
        <v>50</v>
      </c>
      <c r="L9" s="8">
        <v>50</v>
      </c>
      <c r="M9" s="9">
        <v>50</v>
      </c>
      <c r="N9" s="8">
        <v>50</v>
      </c>
      <c r="O9" s="9">
        <v>50</v>
      </c>
    </row>
    <row r="10" spans="1:15">
      <c r="A10" s="5" t="s">
        <v>26</v>
      </c>
      <c r="B10" s="8">
        <v>49.5</v>
      </c>
      <c r="C10" s="9">
        <v>49.5</v>
      </c>
      <c r="D10" s="8">
        <v>49.5</v>
      </c>
      <c r="E10" s="9">
        <v>49.5</v>
      </c>
      <c r="F10" s="8">
        <v>49.5</v>
      </c>
      <c r="G10" s="9">
        <v>49.5</v>
      </c>
      <c r="H10" s="8">
        <v>49.5</v>
      </c>
      <c r="I10" s="9">
        <v>49.5</v>
      </c>
      <c r="J10" s="8">
        <v>49.5</v>
      </c>
      <c r="K10" s="9">
        <v>49.5</v>
      </c>
      <c r="L10" s="8">
        <v>49.5</v>
      </c>
      <c r="M10" s="9">
        <v>49.5</v>
      </c>
      <c r="N10" s="8">
        <v>49.5</v>
      </c>
      <c r="O10" s="9">
        <v>49.5</v>
      </c>
    </row>
    <row r="11" spans="1:15">
      <c r="A11" s="5" t="s">
        <v>27</v>
      </c>
      <c r="B11" s="8">
        <v>114</v>
      </c>
      <c r="C11" s="9">
        <v>114</v>
      </c>
      <c r="D11" s="8">
        <v>114</v>
      </c>
      <c r="E11" s="9">
        <v>114</v>
      </c>
      <c r="F11" s="8">
        <v>114</v>
      </c>
      <c r="G11" s="9">
        <v>114</v>
      </c>
      <c r="H11" s="8">
        <v>114</v>
      </c>
      <c r="I11" s="9">
        <v>114</v>
      </c>
      <c r="J11" s="8">
        <v>114</v>
      </c>
      <c r="K11" s="9">
        <v>114</v>
      </c>
      <c r="L11" s="8">
        <v>114</v>
      </c>
      <c r="M11" s="9">
        <v>114</v>
      </c>
      <c r="N11" s="8">
        <v>114</v>
      </c>
      <c r="O11" s="9">
        <v>114</v>
      </c>
    </row>
    <row r="12" spans="1:15">
      <c r="A12" s="5" t="s">
        <v>28</v>
      </c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</row>
    <row r="13" spans="1:15">
      <c r="A13" s="5" t="s">
        <v>29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</row>
    <row r="14" spans="1:15">
      <c r="A14" s="5" t="s">
        <v>30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</row>
    <row r="15" spans="1:15">
      <c r="A15" s="5" t="s">
        <v>31</v>
      </c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</row>
    <row r="16" spans="1:15">
      <c r="B16" s="326" t="s">
        <v>13</v>
      </c>
      <c r="C16" s="326"/>
      <c r="D16" s="326" t="s">
        <v>14</v>
      </c>
      <c r="E16" s="326"/>
      <c r="F16" s="326" t="s">
        <v>15</v>
      </c>
      <c r="G16" s="326"/>
      <c r="H16" s="326" t="s">
        <v>16</v>
      </c>
      <c r="I16" s="326"/>
      <c r="J16" s="326" t="s">
        <v>18</v>
      </c>
      <c r="K16" s="326"/>
      <c r="L16" s="326" t="s">
        <v>19</v>
      </c>
      <c r="M16" s="326"/>
      <c r="N16" s="326" t="s">
        <v>17</v>
      </c>
      <c r="O16" s="326"/>
    </row>
    <row r="17" spans="1:17">
      <c r="A17" s="10" t="s">
        <v>32</v>
      </c>
      <c r="B17" s="328" t="b">
        <v>0</v>
      </c>
      <c r="C17" s="328"/>
      <c r="D17" s="328" t="b">
        <v>0</v>
      </c>
      <c r="E17" s="328"/>
      <c r="F17" s="327" t="b">
        <v>0</v>
      </c>
      <c r="G17" s="327"/>
      <c r="H17" s="327" t="b">
        <v>0</v>
      </c>
      <c r="I17" s="327"/>
      <c r="J17" s="327" t="b">
        <v>0</v>
      </c>
      <c r="K17" s="327"/>
      <c r="L17" s="327" t="b">
        <v>0</v>
      </c>
      <c r="M17" s="327"/>
      <c r="N17" s="327" t="b">
        <v>1</v>
      </c>
      <c r="O17" s="327"/>
    </row>
    <row r="18" spans="1:17">
      <c r="A18" s="10" t="s">
        <v>382</v>
      </c>
      <c r="B18" s="11" t="b">
        <v>0</v>
      </c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</row>
    <row r="19" spans="1:17">
      <c r="A19" s="10" t="s">
        <v>383</v>
      </c>
      <c r="B19" s="12" t="b">
        <v>1</v>
      </c>
      <c r="C19" s="12"/>
      <c r="E19" s="12"/>
      <c r="G19" s="12"/>
      <c r="I19" s="12"/>
      <c r="K19" s="12"/>
      <c r="M19" s="12"/>
      <c r="O19" s="12"/>
    </row>
    <row r="20" spans="1:17">
      <c r="A20" s="10" t="s">
        <v>33</v>
      </c>
      <c r="B20" s="1">
        <f>IF(AND(B17=TRUE,$B$18=TRUE),1,0)</f>
        <v>0</v>
      </c>
      <c r="C20" s="13">
        <f>IF(AND(B17=TRUE,$B$19=TRUE),1,0)</f>
        <v>0</v>
      </c>
      <c r="D20" s="1">
        <f t="shared" ref="D20" si="0">IF(AND(D17=TRUE,$B$18=TRUE),1,0)</f>
        <v>0</v>
      </c>
      <c r="E20" s="13">
        <f t="shared" ref="E20" si="1">IF(AND(D17=TRUE,$B$19=TRUE),1,0)</f>
        <v>0</v>
      </c>
      <c r="F20" s="1">
        <f t="shared" ref="F20" si="2">IF(AND(F17=TRUE,$B$18=TRUE),1,0)</f>
        <v>0</v>
      </c>
      <c r="G20" s="13">
        <f t="shared" ref="G20" si="3">IF(AND(F17=TRUE,$B$19=TRUE),1,0)</f>
        <v>0</v>
      </c>
      <c r="H20" s="1">
        <f t="shared" ref="H20" si="4">IF(AND(H17=TRUE,$B$18=TRUE),1,0)</f>
        <v>0</v>
      </c>
      <c r="I20" s="13">
        <f t="shared" ref="I20" si="5">IF(AND(H17=TRUE,$B$19=TRUE),1,0)</f>
        <v>0</v>
      </c>
      <c r="J20" s="1">
        <f t="shared" ref="J20" si="6">IF(AND(J17=TRUE,$B$18=TRUE),1,0)</f>
        <v>0</v>
      </c>
      <c r="K20" s="13">
        <f t="shared" ref="K20" si="7">IF(AND(J17=TRUE,$B$19=TRUE),1,0)</f>
        <v>0</v>
      </c>
      <c r="L20" s="1">
        <f t="shared" ref="L20" si="8">IF(AND(L17=TRUE,$B$18=TRUE),1,0)</f>
        <v>0</v>
      </c>
      <c r="M20" s="13">
        <f t="shared" ref="M20" si="9">IF(AND(L17=TRUE,$B$19=TRUE),1,0)</f>
        <v>0</v>
      </c>
      <c r="N20" s="1">
        <f t="shared" ref="N20" si="10">IF(AND(N17=TRUE,$B$18=TRUE),1,0)</f>
        <v>0</v>
      </c>
      <c r="O20" s="13">
        <f t="shared" ref="O20" si="11">IF(AND(N17=TRUE,$B$19=TRUE),1,0)</f>
        <v>1</v>
      </c>
    </row>
    <row r="22" spans="1:17">
      <c r="B22" s="325" t="s">
        <v>227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</row>
    <row r="23" spans="1:17">
      <c r="A23" s="5" t="s">
        <v>2</v>
      </c>
      <c r="B23" s="85">
        <f>(Data2!$B$14-výpočty!B4)-(IF(Data2!$B$16="",0,Data2!$B$16)+(IF(Data2!$B$17="",0,Data2!$B$17)))</f>
        <v>3410</v>
      </c>
      <c r="C23" s="85">
        <f>(Data2!$B$14-výpočty!C4)-(IF(Data2!$B$16="",0,Data2!$B$16)+(IF(Data2!$B$17="",0,Data2!$B$17)))</f>
        <v>3410</v>
      </c>
      <c r="D23" s="85">
        <f>(Data2!$B$14-výpočty!D4)-(IF(Data2!$B$16="",0,Data2!$B$16)+(IF(Data2!$B$17="",0,Data2!$B$17)))</f>
        <v>3410</v>
      </c>
      <c r="E23" s="85">
        <f>(Data2!$B$14-výpočty!E4)-(IF(Data2!$B$16="",0,Data2!$B$16)+(IF(Data2!$B$17="",0,Data2!$B$17)))</f>
        <v>3410</v>
      </c>
      <c r="F23" s="85">
        <f>(Data2!$B$14-výpočty!F4)-(IF(Data2!$B$16="",0,Data2!$B$16)+(IF(Data2!$B$17="",0,Data2!$B$17)))</f>
        <v>3412</v>
      </c>
      <c r="G23" s="85">
        <f>(Data2!$B$14-výpočty!G4)-(IF(Data2!$B$16="",0,Data2!$B$16)+(IF(Data2!$B$17="",0,Data2!$B$17)))</f>
        <v>3412</v>
      </c>
      <c r="H23" s="85">
        <f>(Data2!$B$14-výpočty!H4)-(IF(Data2!$B$16="",0,Data2!$B$16)+(IF(Data2!$B$17="",0,Data2!$B$17)))</f>
        <v>3412</v>
      </c>
      <c r="I23" s="85">
        <f>(Data2!$B$14-výpočty!I4)-(IF(Data2!$B$16="",0,Data2!$B$16)+(IF(Data2!$B$17="",0,Data2!$B$17)))</f>
        <v>3412</v>
      </c>
      <c r="J23" s="85">
        <f>(Data2!$B$14-výpočty!J4)-(IF(Data2!$B$16="",0,Data2!$B$16)+(IF(Data2!$B$17="",0,Data2!$B$17)))</f>
        <v>3410</v>
      </c>
      <c r="K23" s="85">
        <f>(Data2!$B$14-výpočty!K4)-(IF(Data2!$B$16="",0,Data2!$B$16)+(IF(Data2!$B$17="",0,Data2!$B$17)))</f>
        <v>3410</v>
      </c>
      <c r="L23" s="85">
        <f>(Data2!$B$14-výpočty!L4)-(IF(Data2!$B$16="",0,Data2!$B$16)+(IF(Data2!$B$17="",0,Data2!$B$17)))</f>
        <v>3412</v>
      </c>
      <c r="M23" s="85">
        <f>(Data2!$B$14-výpočty!M4)-(IF(Data2!$B$16="",0,Data2!$B$16)+(IF(Data2!$B$17="",0,Data2!$B$17)))</f>
        <v>3412</v>
      </c>
      <c r="N23" s="85">
        <f>(Data2!$B$14-výpočty!N4)-(IF(Data2!$B$16="",0,Data2!$B$16)+(IF(Data2!$B$17="",0,Data2!$B$17)))</f>
        <v>3410</v>
      </c>
      <c r="O23" s="85">
        <f>(Data2!$B$14-výpočty!O4)-(IF(Data2!$B$16="",0,Data2!$B$16)+(IF(Data2!$B$17="",0,Data2!$B$17)))</f>
        <v>3410</v>
      </c>
    </row>
    <row r="24" spans="1:17">
      <c r="A24" s="5" t="s">
        <v>3</v>
      </c>
      <c r="B24" s="85">
        <f>(Data2!$B$14-výpočty!B5)</f>
        <v>3532</v>
      </c>
      <c r="C24" s="85">
        <f>(Data2!$B$14-výpočty!C5)</f>
        <v>3532</v>
      </c>
      <c r="D24" s="85">
        <f>(Data2!$B$14-výpočty!D5)</f>
        <v>3532</v>
      </c>
      <c r="E24" s="85">
        <f>(Data2!$B$14-výpočty!E5)</f>
        <v>3532</v>
      </c>
      <c r="F24" s="85">
        <f>(Data2!$B$14-výpočty!F5)</f>
        <v>3532</v>
      </c>
      <c r="G24" s="85">
        <f>(Data2!$B$14-výpočty!G5)</f>
        <v>3532</v>
      </c>
      <c r="H24" s="85">
        <f>(Data2!$B$14-výpočty!H5)</f>
        <v>3532</v>
      </c>
      <c r="I24" s="85">
        <f>(Data2!$B$14-výpočty!I5)</f>
        <v>3532</v>
      </c>
      <c r="J24" s="85">
        <f>(Data2!$B$14-výpočty!J5)</f>
        <v>3532</v>
      </c>
      <c r="K24" s="85">
        <f>(Data2!$B$14-výpočty!K5)</f>
        <v>3532</v>
      </c>
      <c r="L24" s="85">
        <f>(Data2!$B$14-výpočty!L5)</f>
        <v>3532</v>
      </c>
      <c r="M24" s="85">
        <f>(Data2!$B$14-výpočty!M5)</f>
        <v>3532</v>
      </c>
      <c r="N24" s="85">
        <f>(Data2!$B$14-výpočty!N5)</f>
        <v>3532</v>
      </c>
      <c r="O24" s="85">
        <f>(Data2!$B$14-výpočty!O5)</f>
        <v>3532</v>
      </c>
      <c r="P24" s="185">
        <f>IF(Data2!C28=0,(Data2!B14-8),0)</f>
        <v>3532</v>
      </c>
      <c r="Q24" s="85">
        <f>IF(Data2!$C$28=0,$P$24,0)</f>
        <v>3532</v>
      </c>
    </row>
    <row r="25" spans="1:17">
      <c r="A25" s="5" t="s">
        <v>381</v>
      </c>
      <c r="B25" s="85" t="str">
        <f>(Data2!$B$14)</f>
        <v>3540</v>
      </c>
      <c r="C25" s="85" t="str">
        <f>(Data2!$B$14)</f>
        <v>3540</v>
      </c>
      <c r="D25" s="85" t="str">
        <f>(Data2!$B$14)</f>
        <v>3540</v>
      </c>
      <c r="E25" s="85" t="str">
        <f>(Data2!$B$14)</f>
        <v>3540</v>
      </c>
      <c r="F25" s="85" t="str">
        <f>(Data2!$B$14)</f>
        <v>3540</v>
      </c>
      <c r="G25" s="85" t="str">
        <f>(Data2!$B$14)</f>
        <v>3540</v>
      </c>
      <c r="H25" s="85" t="str">
        <f>(Data2!$B$14)</f>
        <v>3540</v>
      </c>
      <c r="I25" s="85" t="str">
        <f>(Data2!$B$14)</f>
        <v>3540</v>
      </c>
      <c r="J25" s="85" t="str">
        <f>(Data2!$B$14)</f>
        <v>3540</v>
      </c>
      <c r="K25" s="85" t="str">
        <f>(Data2!$B$14)</f>
        <v>3540</v>
      </c>
      <c r="L25" s="85" t="str">
        <f>(Data2!$B$14)</f>
        <v>3540</v>
      </c>
      <c r="M25" s="85" t="str">
        <f>(Data2!$B$14)</f>
        <v>3540</v>
      </c>
      <c r="N25" s="85" t="str">
        <f>(Data2!$B$14)</f>
        <v>3540</v>
      </c>
      <c r="O25" s="85" t="str">
        <f>(Data2!$B$14)</f>
        <v>3540</v>
      </c>
      <c r="P25" s="185">
        <f>IF(Data2!C28=1,Data2!B14,0)</f>
        <v>0</v>
      </c>
      <c r="Q25" s="85">
        <f>IF(Data2!$C$28=1,$P$25,0)</f>
        <v>0</v>
      </c>
    </row>
    <row r="26" spans="1:17">
      <c r="A26" s="5" t="s">
        <v>22</v>
      </c>
      <c r="B26" s="85">
        <f>Data2!$B$15-výpočty!B6</f>
        <v>2257</v>
      </c>
      <c r="C26" s="85">
        <f>Data2!$B$15-výpočty!C6</f>
        <v>2272</v>
      </c>
      <c r="D26" s="85">
        <f>Data2!$B$15-výpočty!D6</f>
        <v>2257</v>
      </c>
      <c r="E26" s="85">
        <f>Data2!$B$15-výpočty!E6</f>
        <v>2272</v>
      </c>
      <c r="F26" s="85">
        <f>Data2!$B$15-výpočty!F6</f>
        <v>2272</v>
      </c>
      <c r="G26" s="85">
        <f>Data2!$B$15-výpočty!G6</f>
        <v>2272</v>
      </c>
      <c r="H26" s="85">
        <f>Data2!$B$15-výpočty!H6</f>
        <v>2272</v>
      </c>
      <c r="I26" s="85">
        <f>Data2!$B$15-výpočty!I6</f>
        <v>2272</v>
      </c>
      <c r="J26" s="85">
        <f>Data2!$B$15-výpočty!J6</f>
        <v>2257</v>
      </c>
      <c r="K26" s="85">
        <f>Data2!$B$15-výpočty!K6</f>
        <v>2272</v>
      </c>
      <c r="L26" s="85">
        <f>Data2!$B$15-výpočty!L6</f>
        <v>2272</v>
      </c>
      <c r="M26" s="85">
        <f>Data2!$B$15-výpočty!M6</f>
        <v>2272</v>
      </c>
      <c r="N26" s="85">
        <f>Data2!$B$15-výpočty!N6</f>
        <v>2272</v>
      </c>
      <c r="O26" s="85">
        <f>Data2!$B$15-výpočty!O6</f>
        <v>2272</v>
      </c>
    </row>
    <row r="27" spans="1:17">
      <c r="A27" s="5" t="s">
        <v>23</v>
      </c>
      <c r="B27" s="85">
        <f>(IF(OR(Data2!$B$18&gt;0,Data2!$B$18&gt;""),Data2!$B$18,(Data2!$B$14/2)-15))-(Data2!$B$16+Data2!$B$17)</f>
        <v>1737</v>
      </c>
      <c r="C27" s="85">
        <f>(IF(OR(Data2!$B$18&gt;0,Data2!$B$18&gt;""),Data2!$B$18,(Data2!$B$14/2)-15))-(Data2!$B$16+Data2!$B$17)</f>
        <v>1737</v>
      </c>
      <c r="D27" s="85">
        <f>(IF(OR(Data2!$B$18&gt;0,Data2!$B$18&gt;""),Data2!$B$18,(Data2!$B$14/2)-15))-(Data2!$B$16+Data2!$B$17)</f>
        <v>1737</v>
      </c>
      <c r="E27" s="85">
        <f>(IF(OR(Data2!$B$18&gt;0,Data2!$B$18&gt;""),Data2!$B$18,(Data2!$B$14/2)-15))-(Data2!$B$16+Data2!$B$17)</f>
        <v>1737</v>
      </c>
      <c r="F27" s="85">
        <f>(IF(OR(Data2!$B$18&gt;0,Data2!$B$18&gt;""),Data2!$B$18,(Data2!$B$14/2)-15))-(Data2!$B$16+Data2!$B$17)</f>
        <v>1737</v>
      </c>
      <c r="G27" s="85">
        <f>(IF(OR(Data2!$B$18&gt;0,Data2!$B$18&gt;""),Data2!$B$18,(Data2!$B$14/2)-15))-(Data2!$B$16+Data2!$B$17)</f>
        <v>1737</v>
      </c>
      <c r="H27" s="85">
        <f>(IF(OR(Data2!$B$18&gt;0,Data2!$B$18&gt;""),Data2!$B$18,(Data2!$B$14/2)-15))-(Data2!$B$16+Data2!$B$17)</f>
        <v>1737</v>
      </c>
      <c r="I27" s="85">
        <f>(IF(OR(Data2!$B$18&gt;0,Data2!$B$18&gt;""),Data2!$B$18,(Data2!$B$14/2)-15))-(Data2!$B$16+Data2!$B$17)</f>
        <v>1737</v>
      </c>
      <c r="J27" s="85">
        <f>(IF(OR(Data2!$B$18&gt;0,Data2!$B$18&gt;""),Data2!$B$18,(Data2!$B$14/2)-15))-(Data2!$B$16+Data2!$B$17)</f>
        <v>1737</v>
      </c>
      <c r="K27" s="85">
        <f>(IF(OR(Data2!$B$18&gt;0,Data2!$B$18&gt;""),Data2!$B$18,(Data2!$B$14/2)-15))-(Data2!$B$16+Data2!$B$17)</f>
        <v>1737</v>
      </c>
      <c r="L27" s="85">
        <f>(IF(OR(Data2!$B$18&gt;0,Data2!$B$18&gt;""),Data2!$B$18,(Data2!$B$14/2)-15))-(Data2!$B$16+Data2!$B$17)</f>
        <v>1737</v>
      </c>
      <c r="M27" s="85">
        <f>(IF(OR(Data2!$B$18&gt;0,Data2!$B$18&gt;""),Data2!$B$18,(Data2!$B$14/2)-15))-(Data2!$B$16+Data2!$B$17)</f>
        <v>1737</v>
      </c>
      <c r="N27" s="85">
        <f>(IF(OR(Data2!$B$18&gt;0,Data2!$B$18&gt;""),Data2!$B$18,(Data2!$B$14/2)-15))-(Data2!$B$16+Data2!$B$17)</f>
        <v>1737</v>
      </c>
      <c r="O27" s="85">
        <f>(IF(OR(Data2!$B$18&gt;0,Data2!$B$18&gt;""),Data2!$B$18,(Data2!$B$14/2)-15))-(Data2!$B$16+Data2!$B$17)</f>
        <v>1737</v>
      </c>
    </row>
    <row r="28" spans="1:17">
      <c r="A28" s="5" t="s">
        <v>24</v>
      </c>
      <c r="B28" s="85">
        <f t="shared" ref="B28:O28" si="12">B26-B8</f>
        <v>2152</v>
      </c>
      <c r="C28" s="85">
        <f t="shared" si="12"/>
        <v>2177</v>
      </c>
      <c r="D28" s="85">
        <f t="shared" si="12"/>
        <v>2152</v>
      </c>
      <c r="E28" s="85">
        <f t="shared" si="12"/>
        <v>2177</v>
      </c>
      <c r="F28" s="85">
        <f t="shared" si="12"/>
        <v>2178</v>
      </c>
      <c r="G28" s="85">
        <f t="shared" si="12"/>
        <v>2188</v>
      </c>
      <c r="H28" s="85">
        <f t="shared" si="12"/>
        <v>2152</v>
      </c>
      <c r="I28" s="85">
        <f t="shared" si="12"/>
        <v>2162</v>
      </c>
      <c r="J28" s="85">
        <f t="shared" si="12"/>
        <v>2152</v>
      </c>
      <c r="K28" s="85">
        <f t="shared" si="12"/>
        <v>2177</v>
      </c>
      <c r="L28" s="85">
        <f t="shared" si="12"/>
        <v>2178</v>
      </c>
      <c r="M28" s="85">
        <f t="shared" si="12"/>
        <v>2188</v>
      </c>
      <c r="N28" s="85">
        <f t="shared" si="12"/>
        <v>2152</v>
      </c>
      <c r="O28" s="85">
        <f t="shared" si="12"/>
        <v>2162</v>
      </c>
    </row>
    <row r="29" spans="1:17">
      <c r="A29" s="5" t="s">
        <v>25</v>
      </c>
      <c r="B29" s="85">
        <f t="shared" ref="B29:O29" si="13">B27-B9</f>
        <v>1687</v>
      </c>
      <c r="C29" s="85">
        <f t="shared" si="13"/>
        <v>1687</v>
      </c>
      <c r="D29" s="85">
        <f t="shared" si="13"/>
        <v>1687</v>
      </c>
      <c r="E29" s="85">
        <f t="shared" si="13"/>
        <v>1687</v>
      </c>
      <c r="F29" s="85">
        <f t="shared" si="13"/>
        <v>1687</v>
      </c>
      <c r="G29" s="85">
        <f t="shared" si="13"/>
        <v>1687</v>
      </c>
      <c r="H29" s="85">
        <f t="shared" si="13"/>
        <v>1687</v>
      </c>
      <c r="I29" s="85">
        <f t="shared" si="13"/>
        <v>1687</v>
      </c>
      <c r="J29" s="85">
        <f t="shared" si="13"/>
        <v>1687</v>
      </c>
      <c r="K29" s="85">
        <f t="shared" si="13"/>
        <v>1687</v>
      </c>
      <c r="L29" s="85">
        <f t="shared" si="13"/>
        <v>1687</v>
      </c>
      <c r="M29" s="85">
        <f t="shared" si="13"/>
        <v>1687</v>
      </c>
      <c r="N29" s="85">
        <f t="shared" si="13"/>
        <v>1687</v>
      </c>
      <c r="O29" s="85">
        <f t="shared" si="13"/>
        <v>1687</v>
      </c>
    </row>
    <row r="30" spans="1:17">
      <c r="A30" s="5" t="s">
        <v>26</v>
      </c>
      <c r="B30" s="85">
        <f t="shared" ref="B30:O30" si="14">B27-B10</f>
        <v>1687.5</v>
      </c>
      <c r="C30" s="85">
        <f t="shared" si="14"/>
        <v>1687.5</v>
      </c>
      <c r="D30" s="85">
        <f t="shared" si="14"/>
        <v>1687.5</v>
      </c>
      <c r="E30" s="85">
        <f t="shared" si="14"/>
        <v>1687.5</v>
      </c>
      <c r="F30" s="85">
        <f t="shared" si="14"/>
        <v>1687.5</v>
      </c>
      <c r="G30" s="85">
        <f t="shared" si="14"/>
        <v>1687.5</v>
      </c>
      <c r="H30" s="85">
        <f t="shared" si="14"/>
        <v>1687.5</v>
      </c>
      <c r="I30" s="85">
        <f t="shared" si="14"/>
        <v>1687.5</v>
      </c>
      <c r="J30" s="85">
        <f t="shared" si="14"/>
        <v>1687.5</v>
      </c>
      <c r="K30" s="85">
        <f t="shared" si="14"/>
        <v>1687.5</v>
      </c>
      <c r="L30" s="85">
        <f t="shared" si="14"/>
        <v>1687.5</v>
      </c>
      <c r="M30" s="85">
        <f t="shared" si="14"/>
        <v>1687.5</v>
      </c>
      <c r="N30" s="85">
        <f t="shared" si="14"/>
        <v>1687.5</v>
      </c>
      <c r="O30" s="85">
        <f t="shared" si="14"/>
        <v>1687.5</v>
      </c>
    </row>
    <row r="31" spans="1:17">
      <c r="A31" s="5" t="s">
        <v>27</v>
      </c>
      <c r="B31" s="85">
        <f>Data2!$B$14-výpočty!B11</f>
        <v>3426</v>
      </c>
      <c r="C31" s="85">
        <f>Data2!$B$14-výpočty!C11</f>
        <v>3426</v>
      </c>
      <c r="D31" s="85">
        <f>Data2!$B$14-výpočty!D11</f>
        <v>3426</v>
      </c>
      <c r="E31" s="85">
        <f>Data2!$B$14-výpočty!E11</f>
        <v>3426</v>
      </c>
      <c r="F31" s="85">
        <f>Data2!$B$14-výpočty!F11</f>
        <v>3426</v>
      </c>
      <c r="G31" s="85">
        <f>Data2!$B$14-výpočty!G11</f>
        <v>3426</v>
      </c>
      <c r="H31" s="85">
        <f>Data2!$B$14-výpočty!H11</f>
        <v>3426</v>
      </c>
      <c r="I31" s="85">
        <f>Data2!$B$14-výpočty!I11</f>
        <v>3426</v>
      </c>
      <c r="J31" s="85">
        <f>Data2!$B$14-výpočty!J11</f>
        <v>3426</v>
      </c>
      <c r="K31" s="85">
        <f>Data2!$B$14-výpočty!K11</f>
        <v>3426</v>
      </c>
      <c r="L31" s="85">
        <f>Data2!$B$14-výpočty!L11</f>
        <v>3426</v>
      </c>
      <c r="M31" s="85">
        <f>Data2!$B$14-výpočty!M11</f>
        <v>3426</v>
      </c>
      <c r="N31" s="85">
        <f>Data2!$B$14-výpočty!N11</f>
        <v>3426</v>
      </c>
      <c r="O31" s="85">
        <f>Data2!$B$14-výpočty!O11</f>
        <v>3426</v>
      </c>
    </row>
    <row r="32" spans="1:17">
      <c r="A32" s="5" t="s">
        <v>28</v>
      </c>
      <c r="B32" s="85" t="str">
        <f>Data2!$B$14</f>
        <v>3540</v>
      </c>
      <c r="C32" s="85" t="str">
        <f>Data2!$B$14</f>
        <v>3540</v>
      </c>
      <c r="D32" s="85" t="str">
        <f>Data2!$B$14</f>
        <v>3540</v>
      </c>
      <c r="E32" s="85" t="str">
        <f>Data2!$B$14</f>
        <v>3540</v>
      </c>
      <c r="F32" s="85" t="str">
        <f>Data2!$B$14</f>
        <v>3540</v>
      </c>
      <c r="G32" s="85" t="str">
        <f>Data2!$B$14</f>
        <v>3540</v>
      </c>
      <c r="H32" s="85" t="str">
        <f>Data2!$B$14</f>
        <v>3540</v>
      </c>
      <c r="I32" s="85" t="str">
        <f>Data2!$B$14</f>
        <v>3540</v>
      </c>
      <c r="J32" s="85" t="str">
        <f>Data2!$B$14</f>
        <v>3540</v>
      </c>
      <c r="K32" s="85" t="str">
        <f>Data2!$B$14</f>
        <v>3540</v>
      </c>
      <c r="L32" s="85" t="str">
        <f>Data2!$B$14</f>
        <v>3540</v>
      </c>
      <c r="M32" s="85" t="str">
        <f>Data2!$B$14</f>
        <v>3540</v>
      </c>
      <c r="N32" s="85" t="str">
        <f>Data2!$B$14</f>
        <v>3540</v>
      </c>
      <c r="O32" s="85" t="str">
        <f>Data2!$B$14</f>
        <v>3540</v>
      </c>
    </row>
    <row r="33" spans="1:15">
      <c r="A33" s="5" t="s">
        <v>29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>
      <c r="A34" s="5" t="s">
        <v>30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>
      <c r="A35" s="5" t="s">
        <v>31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</sheetData>
  <mergeCells count="22">
    <mergeCell ref="B17:C17"/>
    <mergeCell ref="D17:E17"/>
    <mergeCell ref="F17:G17"/>
    <mergeCell ref="H17:I17"/>
    <mergeCell ref="N17:O17"/>
    <mergeCell ref="J17:K17"/>
    <mergeCell ref="B22:O22"/>
    <mergeCell ref="L2:M2"/>
    <mergeCell ref="B16:C16"/>
    <mergeCell ref="D16:E16"/>
    <mergeCell ref="F16:G16"/>
    <mergeCell ref="H16:I16"/>
    <mergeCell ref="N16:O16"/>
    <mergeCell ref="J16:K16"/>
    <mergeCell ref="L16:M16"/>
    <mergeCell ref="B2:C2"/>
    <mergeCell ref="D2:E2"/>
    <mergeCell ref="F2:G2"/>
    <mergeCell ref="H2:I2"/>
    <mergeCell ref="N2:O2"/>
    <mergeCell ref="J2:K2"/>
    <mergeCell ref="L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H202"/>
  <sheetViews>
    <sheetView topLeftCell="A136" workbookViewId="0">
      <selection activeCell="B145" sqref="B145"/>
    </sheetView>
  </sheetViews>
  <sheetFormatPr defaultRowHeight="15"/>
  <cols>
    <col min="1" max="1" width="46.5703125" customWidth="1"/>
    <col min="2" max="2" width="36.5703125" customWidth="1"/>
    <col min="3" max="3" width="10.140625" style="85" bestFit="1" customWidth="1"/>
    <col min="4" max="4" width="17.7109375" bestFit="1" customWidth="1"/>
    <col min="5" max="5" width="28" customWidth="1"/>
  </cols>
  <sheetData>
    <row r="1" spans="1:5">
      <c r="A1" s="2" t="s">
        <v>4</v>
      </c>
      <c r="B1" t="s">
        <v>372</v>
      </c>
      <c r="D1" s="2" t="s">
        <v>4</v>
      </c>
      <c r="E1" t="s">
        <v>253</v>
      </c>
    </row>
    <row r="2" spans="1:5">
      <c r="A2" s="2" t="s">
        <v>5</v>
      </c>
      <c r="B2" t="s">
        <v>253</v>
      </c>
      <c r="D2" s="2" t="s">
        <v>5</v>
      </c>
      <c r="E2" t="s">
        <v>253</v>
      </c>
    </row>
    <row r="3" spans="1:5">
      <c r="A3" s="2" t="s">
        <v>6</v>
      </c>
      <c r="B3" t="s">
        <v>253</v>
      </c>
      <c r="D3" s="2" t="s">
        <v>6</v>
      </c>
      <c r="E3" t="s">
        <v>253</v>
      </c>
    </row>
    <row r="4" spans="1:5">
      <c r="A4" s="2" t="s">
        <v>7</v>
      </c>
      <c r="B4" t="s">
        <v>253</v>
      </c>
      <c r="D4" s="2" t="s">
        <v>7</v>
      </c>
      <c r="E4" t="s">
        <v>253</v>
      </c>
    </row>
    <row r="5" spans="1:5">
      <c r="A5" s="2" t="s">
        <v>8</v>
      </c>
      <c r="B5" t="s">
        <v>253</v>
      </c>
      <c r="D5" s="2" t="s">
        <v>11</v>
      </c>
      <c r="E5" t="s">
        <v>373</v>
      </c>
    </row>
    <row r="6" spans="1:5">
      <c r="A6" s="2" t="s">
        <v>9</v>
      </c>
      <c r="B6" t="s">
        <v>253</v>
      </c>
      <c r="D6" s="2" t="s">
        <v>12</v>
      </c>
      <c r="E6" t="s">
        <v>350</v>
      </c>
    </row>
    <row r="7" spans="1:5">
      <c r="A7" s="2" t="s">
        <v>10</v>
      </c>
      <c r="B7" t="s">
        <v>253</v>
      </c>
      <c r="D7" s="2" t="s">
        <v>38</v>
      </c>
    </row>
    <row r="8" spans="1:5">
      <c r="A8" s="2" t="s">
        <v>36</v>
      </c>
      <c r="B8" t="s">
        <v>253</v>
      </c>
      <c r="D8" s="2" t="s">
        <v>39</v>
      </c>
    </row>
    <row r="9" spans="1:5">
      <c r="A9" s="2" t="s">
        <v>132</v>
      </c>
      <c r="B9" t="s">
        <v>253</v>
      </c>
      <c r="D9" s="2" t="s">
        <v>40</v>
      </c>
    </row>
    <row r="10" spans="1:5">
      <c r="A10" s="2" t="s">
        <v>133</v>
      </c>
      <c r="B10" t="s">
        <v>253</v>
      </c>
    </row>
    <row r="11" spans="1:5">
      <c r="A11" s="2"/>
    </row>
    <row r="12" spans="1:5">
      <c r="A12" s="2" t="s">
        <v>42</v>
      </c>
      <c r="B12" t="s">
        <v>374</v>
      </c>
    </row>
    <row r="14" spans="1:5">
      <c r="A14" s="3" t="s">
        <v>56</v>
      </c>
      <c r="B14" s="103" t="s">
        <v>354</v>
      </c>
    </row>
    <row r="15" spans="1:5">
      <c r="A15" s="3" t="s">
        <v>59</v>
      </c>
      <c r="B15" s="103" t="s">
        <v>355</v>
      </c>
    </row>
    <row r="16" spans="1:5">
      <c r="A16" s="3" t="s">
        <v>58</v>
      </c>
      <c r="B16" s="103" t="str">
        <f>IF(C16="",0,C16)</f>
        <v>+9</v>
      </c>
      <c r="C16" s="106" t="s">
        <v>377</v>
      </c>
    </row>
    <row r="17" spans="1:4">
      <c r="A17" s="3" t="s">
        <v>60</v>
      </c>
      <c r="B17" s="103" t="str">
        <f>IF(C17="",0,C17)</f>
        <v>+9</v>
      </c>
      <c r="C17" s="106" t="s">
        <v>377</v>
      </c>
    </row>
    <row r="18" spans="1:4">
      <c r="A18" t="s">
        <v>252</v>
      </c>
      <c r="B18" s="103">
        <f>IF(C18="",0,C18)</f>
        <v>0</v>
      </c>
      <c r="C18" s="106" t="s">
        <v>253</v>
      </c>
    </row>
    <row r="19" spans="1:4" ht="21.75">
      <c r="A19" s="2" t="s">
        <v>66</v>
      </c>
      <c r="B19" s="107">
        <f t="shared" ref="B19:B20" si="0">IF(C19="",0,C19)</f>
        <v>0</v>
      </c>
      <c r="C19" s="105" t="s">
        <v>253</v>
      </c>
    </row>
    <row r="20" spans="1:4" ht="18.75">
      <c r="A20" s="2" t="s">
        <v>67</v>
      </c>
      <c r="B20" s="107">
        <f t="shared" si="0"/>
        <v>0</v>
      </c>
      <c r="C20" s="105" t="s">
        <v>253</v>
      </c>
    </row>
    <row r="21" spans="1:4">
      <c r="A21" s="2" t="s">
        <v>257</v>
      </c>
      <c r="B21" s="103"/>
      <c r="C21" s="105" t="b">
        <f>IF(B88=TRUE,TRUE,FALSE)</f>
        <v>0</v>
      </c>
    </row>
    <row r="22" spans="1:4">
      <c r="A22" s="2" t="s">
        <v>256</v>
      </c>
      <c r="C22" s="105" t="b">
        <f>IF(B89=TRUE,TRUE,FALSE)</f>
        <v>1</v>
      </c>
    </row>
    <row r="23" spans="1:4">
      <c r="A23" s="5"/>
    </row>
    <row r="24" spans="1:4">
      <c r="A24" s="5"/>
      <c r="C24" s="176" t="s">
        <v>362</v>
      </c>
      <c r="D24" s="162"/>
    </row>
    <row r="25" spans="1:4">
      <c r="A25" s="19" t="s">
        <v>259</v>
      </c>
      <c r="B25" t="b">
        <v>0</v>
      </c>
      <c r="C25" s="163">
        <f t="shared" ref="C25:C29" si="1">IF(B25=TRUE,1,0)</f>
        <v>0</v>
      </c>
      <c r="D25" s="173">
        <f>SUM(C25:C29)</f>
        <v>1</v>
      </c>
    </row>
    <row r="26" spans="1:4">
      <c r="A26" s="19" t="s">
        <v>260</v>
      </c>
      <c r="B26" t="b">
        <v>0</v>
      </c>
      <c r="C26" s="163">
        <f t="shared" si="1"/>
        <v>0</v>
      </c>
      <c r="D26" s="164"/>
    </row>
    <row r="27" spans="1:4">
      <c r="A27" s="19" t="s">
        <v>261</v>
      </c>
      <c r="B27" t="b">
        <v>1</v>
      </c>
      <c r="C27" s="163">
        <f t="shared" si="1"/>
        <v>1</v>
      </c>
      <c r="D27" s="164"/>
    </row>
    <row r="28" spans="1:4">
      <c r="A28" s="19" t="s">
        <v>338</v>
      </c>
      <c r="B28" t="b">
        <v>0</v>
      </c>
      <c r="C28" s="163">
        <f t="shared" si="1"/>
        <v>0</v>
      </c>
      <c r="D28" s="164"/>
    </row>
    <row r="29" spans="1:4">
      <c r="A29" s="19" t="s">
        <v>336</v>
      </c>
      <c r="B29" t="b">
        <v>0</v>
      </c>
      <c r="C29" s="165">
        <f t="shared" si="1"/>
        <v>0</v>
      </c>
      <c r="D29" s="166"/>
    </row>
    <row r="31" spans="1:4">
      <c r="A31" s="3" t="s">
        <v>262</v>
      </c>
      <c r="B31" t="b">
        <v>0</v>
      </c>
      <c r="C31" s="161">
        <f t="shared" ref="C31:C33" si="2">IF(B31=TRUE,1,0)</f>
        <v>0</v>
      </c>
      <c r="D31" s="173">
        <f>SUM(C31:C33)</f>
        <v>1</v>
      </c>
    </row>
    <row r="32" spans="1:4">
      <c r="A32" s="3" t="s">
        <v>263</v>
      </c>
      <c r="B32" t="b">
        <v>0</v>
      </c>
      <c r="C32" s="163">
        <f t="shared" si="2"/>
        <v>0</v>
      </c>
      <c r="D32" s="164"/>
    </row>
    <row r="33" spans="1:8">
      <c r="A33" s="3" t="s">
        <v>264</v>
      </c>
      <c r="B33" t="b">
        <v>1</v>
      </c>
      <c r="C33" s="165">
        <f t="shared" si="2"/>
        <v>1</v>
      </c>
      <c r="D33" s="166"/>
    </row>
    <row r="34" spans="1:8">
      <c r="A34" s="3" t="s">
        <v>351</v>
      </c>
      <c r="B34" t="b">
        <v>0</v>
      </c>
    </row>
    <row r="35" spans="1:8">
      <c r="A35" s="3" t="s">
        <v>352</v>
      </c>
      <c r="B35" t="b">
        <v>1</v>
      </c>
    </row>
    <row r="36" spans="1:8" ht="15.75" thickBot="1"/>
    <row r="37" spans="1:8" ht="15.75" thickBot="1">
      <c r="A37" s="129" t="s">
        <v>363</v>
      </c>
    </row>
    <row r="38" spans="1:8">
      <c r="A38" s="3" t="s">
        <v>64</v>
      </c>
      <c r="B38" t="b">
        <v>1</v>
      </c>
      <c r="C38" s="161">
        <f t="shared" ref="C38" si="3">IF(B38=TRUE,1,0)</f>
        <v>1</v>
      </c>
      <c r="D38" s="173">
        <f>SUM(C38:C39)</f>
        <v>1</v>
      </c>
    </row>
    <row r="39" spans="1:8">
      <c r="A39" s="3" t="s">
        <v>364</v>
      </c>
      <c r="B39" s="85">
        <f>B18</f>
        <v>0</v>
      </c>
      <c r="C39" s="165">
        <f>IF(B39&gt;0,1,0)</f>
        <v>0</v>
      </c>
      <c r="D39" s="166"/>
    </row>
    <row r="40" spans="1:8" ht="15.75" thickBot="1"/>
    <row r="41" spans="1:8" ht="15.75" thickBot="1">
      <c r="A41" s="129" t="s">
        <v>365</v>
      </c>
    </row>
    <row r="42" spans="1:8" s="49" customFormat="1">
      <c r="A42" s="168" t="s">
        <v>16</v>
      </c>
      <c r="C42" s="161">
        <f>IF(výpočty!H17=TRUE,1,0)</f>
        <v>0</v>
      </c>
      <c r="D42" s="173">
        <f>SUM(C42:C45)</f>
        <v>1</v>
      </c>
    </row>
    <row r="43" spans="1:8" s="49" customFormat="1">
      <c r="A43" s="170" t="s">
        <v>18</v>
      </c>
      <c r="B43" s="171"/>
      <c r="C43" s="163">
        <f>IF(výpočty!J17=TRUE,1,0)</f>
        <v>0</v>
      </c>
      <c r="D43" s="174"/>
      <c r="E43" s="96"/>
      <c r="F43" s="171"/>
      <c r="G43" s="96"/>
      <c r="H43" s="171"/>
    </row>
    <row r="44" spans="1:8" s="49" customFormat="1">
      <c r="A44" s="170" t="s">
        <v>19</v>
      </c>
      <c r="B44" s="172"/>
      <c r="C44" s="163">
        <f>IF(výpočty!L17=TRUE,1,0)</f>
        <v>0</v>
      </c>
      <c r="D44" s="175"/>
      <c r="E44" s="172"/>
      <c r="F44" s="172"/>
      <c r="G44" s="172"/>
      <c r="H44" s="172"/>
    </row>
    <row r="45" spans="1:8" s="49" customFormat="1">
      <c r="A45" s="170" t="s">
        <v>17</v>
      </c>
      <c r="C45" s="165">
        <f>IF(výpočty!N17=TRUE,1,0)</f>
        <v>1</v>
      </c>
      <c r="D45" s="166"/>
    </row>
    <row r="46" spans="1:8" ht="15.75" thickBot="1"/>
    <row r="47" spans="1:8" ht="15.75" thickBot="1">
      <c r="A47" s="130" t="s">
        <v>265</v>
      </c>
    </row>
    <row r="48" spans="1:8">
      <c r="A48" s="131" t="s">
        <v>266</v>
      </c>
      <c r="B48" s="132" t="b">
        <v>1</v>
      </c>
    </row>
    <row r="49" spans="1:4" ht="15.75" thickBot="1">
      <c r="A49" s="133" t="s">
        <v>267</v>
      </c>
      <c r="B49" s="134" t="b">
        <f>IF(B48=TRUE,FALSE,TRUE)</f>
        <v>0</v>
      </c>
    </row>
    <row r="50" spans="1:4">
      <c r="A50" t="s">
        <v>268</v>
      </c>
      <c r="B50" t="b">
        <f>IF(AND(výpočty!B19=TRUE,Data2!B48=TRUE),TRUE,FALSE)</f>
        <v>1</v>
      </c>
    </row>
    <row r="51" spans="1:4">
      <c r="A51" t="s">
        <v>269</v>
      </c>
      <c r="B51" t="b">
        <f>IF(AND(výpočty!B19=TRUE,Data2!B49=TRUE),TRUE,FALSE)</f>
        <v>0</v>
      </c>
    </row>
    <row r="52" spans="1:4">
      <c r="A52" t="s">
        <v>270</v>
      </c>
      <c r="B52" t="b">
        <f>IF(AND(výpočty!B18=TRUE,Data2!B48=TRUE),TRUE,FALSE)</f>
        <v>0</v>
      </c>
    </row>
    <row r="53" spans="1:4">
      <c r="A53" t="s">
        <v>271</v>
      </c>
      <c r="B53" t="b">
        <f>IF(AND(výpočty!B18=TRUE,Data2!B49=TRUE),TRUE,FALSE)</f>
        <v>0</v>
      </c>
    </row>
    <row r="54" spans="1:4">
      <c r="A54" t="s">
        <v>339</v>
      </c>
      <c r="B54" t="b">
        <v>0</v>
      </c>
    </row>
    <row r="56" spans="1:4">
      <c r="A56" t="s">
        <v>81</v>
      </c>
      <c r="B56" t="b">
        <v>0</v>
      </c>
      <c r="C56" s="161">
        <f>IF(B56=TRUE,1,0)</f>
        <v>0</v>
      </c>
      <c r="D56" s="173">
        <f>SUM(C56:C58)</f>
        <v>1</v>
      </c>
    </row>
    <row r="57" spans="1:4">
      <c r="A57" t="s">
        <v>82</v>
      </c>
      <c r="C57" s="163">
        <f>IF(B48=TRUE,1,0)</f>
        <v>1</v>
      </c>
      <c r="D57" s="164"/>
    </row>
    <row r="58" spans="1:4">
      <c r="A58" t="s">
        <v>366</v>
      </c>
      <c r="B58" t="b">
        <v>0</v>
      </c>
      <c r="C58" s="165">
        <f>IF(B58=TRUE,1,0)</f>
        <v>0</v>
      </c>
      <c r="D58" s="166"/>
    </row>
    <row r="60" spans="1:4">
      <c r="A60" t="s">
        <v>367</v>
      </c>
      <c r="C60" s="161">
        <f>IF(výpočty!B19=TRUE,1,0)</f>
        <v>1</v>
      </c>
      <c r="D60" s="173">
        <f>SUM(C60:C61)</f>
        <v>1</v>
      </c>
    </row>
    <row r="61" spans="1:4" ht="15.75" thickBot="1">
      <c r="A61" t="s">
        <v>274</v>
      </c>
      <c r="C61" s="165">
        <f>IF(výpočty!B18=TRUE,1,0)</f>
        <v>0</v>
      </c>
      <c r="D61" s="166"/>
    </row>
    <row r="62" spans="1:4" ht="15.75" thickBot="1">
      <c r="A62" s="129" t="s">
        <v>80</v>
      </c>
    </row>
    <row r="63" spans="1:4">
      <c r="A63" s="3" t="s">
        <v>272</v>
      </c>
      <c r="B63" t="b">
        <v>1</v>
      </c>
    </row>
    <row r="64" spans="1:4">
      <c r="A64" s="128" t="s">
        <v>293</v>
      </c>
      <c r="B64" t="b">
        <f>IF(B63=TRUE,FALSE,TRUE)</f>
        <v>0</v>
      </c>
    </row>
    <row r="65" spans="1:4">
      <c r="A65" s="128"/>
      <c r="C65" s="169"/>
      <c r="D65" s="49"/>
    </row>
    <row r="66" spans="1:4">
      <c r="A66" t="s">
        <v>81</v>
      </c>
      <c r="B66" t="b">
        <v>0</v>
      </c>
      <c r="C66" s="161">
        <f>IF(B66=TRUE,1,0)</f>
        <v>0</v>
      </c>
      <c r="D66" s="173">
        <f>SUM(C66:C68)</f>
        <v>1</v>
      </c>
    </row>
    <row r="67" spans="1:4">
      <c r="A67" t="s">
        <v>82</v>
      </c>
      <c r="C67" s="163">
        <f>IF(B63=TRUE,1,0)</f>
        <v>1</v>
      </c>
      <c r="D67" s="164"/>
    </row>
    <row r="68" spans="1:4">
      <c r="A68" t="s">
        <v>366</v>
      </c>
      <c r="B68" t="b">
        <v>0</v>
      </c>
      <c r="C68" s="165">
        <f>IF(B68=TRUE,1,0)</f>
        <v>0</v>
      </c>
      <c r="D68" s="166"/>
    </row>
    <row r="69" spans="1:4" ht="15.75" thickBot="1"/>
    <row r="70" spans="1:4" ht="15.75" thickBot="1">
      <c r="A70" s="129" t="s">
        <v>148</v>
      </c>
    </row>
    <row r="71" spans="1:4">
      <c r="A71" t="s">
        <v>152</v>
      </c>
      <c r="B71" t="b">
        <v>0</v>
      </c>
    </row>
    <row r="72" spans="1:4">
      <c r="A72" t="s">
        <v>153</v>
      </c>
      <c r="B72" t="b">
        <v>0</v>
      </c>
    </row>
    <row r="73" spans="1:4">
      <c r="A73" t="s">
        <v>154</v>
      </c>
      <c r="B73" t="b">
        <v>0</v>
      </c>
    </row>
    <row r="74" spans="1:4">
      <c r="A74" t="s">
        <v>156</v>
      </c>
      <c r="B74" t="b">
        <v>0</v>
      </c>
    </row>
    <row r="75" spans="1:4" ht="15.75" thickBot="1"/>
    <row r="76" spans="1:4" ht="15.75" thickBot="1">
      <c r="A76" s="129" t="s">
        <v>29</v>
      </c>
    </row>
    <row r="77" spans="1:4">
      <c r="A77" t="s">
        <v>273</v>
      </c>
      <c r="B77" t="b">
        <v>0</v>
      </c>
    </row>
    <row r="78" spans="1:4">
      <c r="A78" t="s">
        <v>274</v>
      </c>
      <c r="B78" t="b">
        <v>0</v>
      </c>
    </row>
    <row r="79" spans="1:4" ht="15.75" thickBot="1"/>
    <row r="80" spans="1:4" ht="15.75" thickBot="1">
      <c r="A80" s="129" t="s">
        <v>102</v>
      </c>
    </row>
    <row r="81" spans="1:3">
      <c r="A81" t="s">
        <v>275</v>
      </c>
      <c r="B81" t="b">
        <v>0</v>
      </c>
    </row>
    <row r="82" spans="1:3" ht="15.75" thickBot="1"/>
    <row r="83" spans="1:3" ht="15.75" thickBot="1">
      <c r="A83" s="129" t="s">
        <v>276</v>
      </c>
    </row>
    <row r="84" spans="1:3">
      <c r="A84" t="s">
        <v>117</v>
      </c>
      <c r="B84" t="b">
        <v>0</v>
      </c>
    </row>
    <row r="85" spans="1:3">
      <c r="A85" t="s">
        <v>112</v>
      </c>
      <c r="B85" t="b">
        <v>1</v>
      </c>
    </row>
    <row r="86" spans="1:3" ht="15.75" thickBot="1"/>
    <row r="87" spans="1:3" ht="15.75" thickBot="1">
      <c r="A87" s="129" t="s">
        <v>282</v>
      </c>
    </row>
    <row r="88" spans="1:3">
      <c r="A88" t="s">
        <v>283</v>
      </c>
      <c r="B88" t="b">
        <v>0</v>
      </c>
      <c r="C88" s="85">
        <f>IF(B88=TRUE,1,0)</f>
        <v>0</v>
      </c>
    </row>
    <row r="89" spans="1:3">
      <c r="A89" t="s">
        <v>284</v>
      </c>
      <c r="B89" t="b">
        <v>1</v>
      </c>
      <c r="C89" s="85">
        <f t="shared" ref="C89:C105" si="4">IF(B89=TRUE,1,0)</f>
        <v>1</v>
      </c>
    </row>
    <row r="90" spans="1:3">
      <c r="A90" t="s">
        <v>285</v>
      </c>
      <c r="B90" t="b">
        <v>0</v>
      </c>
      <c r="C90" s="85">
        <f t="shared" si="4"/>
        <v>0</v>
      </c>
    </row>
    <row r="91" spans="1:3">
      <c r="A91" t="s">
        <v>286</v>
      </c>
      <c r="B91" t="b">
        <v>0</v>
      </c>
      <c r="C91" s="85">
        <f t="shared" si="4"/>
        <v>0</v>
      </c>
    </row>
    <row r="92" spans="1:3">
      <c r="A92" t="s">
        <v>328</v>
      </c>
      <c r="B92" t="b">
        <v>0</v>
      </c>
      <c r="C92" s="85">
        <f t="shared" si="4"/>
        <v>0</v>
      </c>
    </row>
    <row r="93" spans="1:3">
      <c r="A93" t="s">
        <v>329</v>
      </c>
      <c r="B93" t="b">
        <v>0</v>
      </c>
      <c r="C93" s="85">
        <f t="shared" si="4"/>
        <v>0</v>
      </c>
    </row>
    <row r="94" spans="1:3">
      <c r="A94" t="s">
        <v>287</v>
      </c>
      <c r="B94" t="b">
        <v>0</v>
      </c>
      <c r="C94" s="85">
        <f t="shared" si="4"/>
        <v>0</v>
      </c>
    </row>
    <row r="95" spans="1:3">
      <c r="A95" t="s">
        <v>356</v>
      </c>
      <c r="B95" t="b">
        <v>0</v>
      </c>
      <c r="C95" s="85">
        <f t="shared" si="4"/>
        <v>0</v>
      </c>
    </row>
    <row r="96" spans="1:3">
      <c r="A96" t="s">
        <v>357</v>
      </c>
      <c r="B96" t="b">
        <v>0</v>
      </c>
      <c r="C96" s="85">
        <f t="shared" si="4"/>
        <v>0</v>
      </c>
    </row>
    <row r="97" spans="1:4">
      <c r="A97" t="s">
        <v>358</v>
      </c>
      <c r="B97" t="b">
        <v>0</v>
      </c>
      <c r="C97" s="85">
        <f t="shared" si="4"/>
        <v>0</v>
      </c>
    </row>
    <row r="98" spans="1:4">
      <c r="A98" t="s">
        <v>359</v>
      </c>
      <c r="B98" t="b">
        <v>0</v>
      </c>
      <c r="C98" s="85">
        <f t="shared" si="4"/>
        <v>0</v>
      </c>
    </row>
    <row r="99" spans="1:4">
      <c r="A99" t="s">
        <v>360</v>
      </c>
      <c r="B99" t="b">
        <v>0</v>
      </c>
      <c r="C99" s="85">
        <f t="shared" si="4"/>
        <v>0</v>
      </c>
    </row>
    <row r="100" spans="1:4">
      <c r="A100" t="s">
        <v>361</v>
      </c>
      <c r="B100" t="b">
        <v>0</v>
      </c>
      <c r="C100" s="85">
        <f t="shared" si="4"/>
        <v>0</v>
      </c>
    </row>
    <row r="101" spans="1:4">
      <c r="A101" t="s">
        <v>333</v>
      </c>
      <c r="B101" t="b">
        <v>0</v>
      </c>
      <c r="C101" s="85">
        <f t="shared" si="4"/>
        <v>0</v>
      </c>
    </row>
    <row r="102" spans="1:4">
      <c r="A102" t="s">
        <v>334</v>
      </c>
      <c r="B102" t="b">
        <v>0</v>
      </c>
      <c r="C102" s="85">
        <f t="shared" si="4"/>
        <v>0</v>
      </c>
    </row>
    <row r="103" spans="1:4">
      <c r="A103" t="s">
        <v>335</v>
      </c>
      <c r="B103" t="b">
        <v>0</v>
      </c>
      <c r="C103" s="85">
        <f t="shared" si="4"/>
        <v>0</v>
      </c>
    </row>
    <row r="104" spans="1:4">
      <c r="A104" t="s">
        <v>330</v>
      </c>
      <c r="B104" t="b">
        <v>0</v>
      </c>
      <c r="C104" s="85">
        <f t="shared" si="4"/>
        <v>0</v>
      </c>
    </row>
    <row r="105" spans="1:4">
      <c r="A105" t="s">
        <v>332</v>
      </c>
      <c r="B105" t="b">
        <v>0</v>
      </c>
      <c r="C105" s="85">
        <f t="shared" si="4"/>
        <v>0</v>
      </c>
    </row>
    <row r="106" spans="1:4" ht="15.75" thickBot="1"/>
    <row r="107" spans="1:4" ht="15.75" thickBot="1">
      <c r="A107" s="129" t="s">
        <v>109</v>
      </c>
    </row>
    <row r="108" spans="1:4">
      <c r="A108" t="s">
        <v>117</v>
      </c>
      <c r="B108" t="b">
        <v>0</v>
      </c>
      <c r="C108" s="161">
        <f t="shared" ref="C108:C111" si="5">IF(B108=TRUE,1,0)</f>
        <v>0</v>
      </c>
      <c r="D108" s="173">
        <f>SUM(C108:C111)</f>
        <v>1</v>
      </c>
    </row>
    <row r="109" spans="1:4">
      <c r="A109" t="s">
        <v>297</v>
      </c>
      <c r="B109" t="b">
        <v>1</v>
      </c>
      <c r="C109" s="163">
        <f t="shared" si="5"/>
        <v>1</v>
      </c>
      <c r="D109" s="164"/>
    </row>
    <row r="110" spans="1:4">
      <c r="A110" t="s">
        <v>298</v>
      </c>
      <c r="B110" t="b">
        <v>0</v>
      </c>
      <c r="C110" s="163">
        <f t="shared" si="5"/>
        <v>0</v>
      </c>
      <c r="D110" s="164"/>
    </row>
    <row r="111" spans="1:4">
      <c r="A111" t="s">
        <v>299</v>
      </c>
      <c r="B111" t="b">
        <v>0</v>
      </c>
      <c r="C111" s="165">
        <f t="shared" si="5"/>
        <v>0</v>
      </c>
      <c r="D111" s="166"/>
    </row>
    <row r="112" spans="1:4" ht="15.75" thickBot="1"/>
    <row r="113" spans="1:4" ht="15.75" thickBot="1">
      <c r="A113" s="129" t="s">
        <v>300</v>
      </c>
    </row>
    <row r="114" spans="1:4">
      <c r="A114" t="s">
        <v>301</v>
      </c>
      <c r="B114" t="b">
        <v>0</v>
      </c>
      <c r="C114" s="161">
        <f t="shared" ref="C114:C118" si="6">IF(B114=TRUE,1,0)</f>
        <v>0</v>
      </c>
      <c r="D114" s="173">
        <f>SUM(C114:C118)</f>
        <v>1</v>
      </c>
    </row>
    <row r="115" spans="1:4">
      <c r="A115" t="s">
        <v>302</v>
      </c>
      <c r="B115" t="b">
        <v>0</v>
      </c>
      <c r="C115" s="163">
        <f t="shared" si="6"/>
        <v>0</v>
      </c>
      <c r="D115" s="164"/>
    </row>
    <row r="116" spans="1:4">
      <c r="A116" t="s">
        <v>297</v>
      </c>
      <c r="B116" t="b">
        <v>1</v>
      </c>
      <c r="C116" s="163">
        <f t="shared" si="6"/>
        <v>1</v>
      </c>
      <c r="D116" s="164"/>
    </row>
    <row r="117" spans="1:4">
      <c r="A117" t="s">
        <v>303</v>
      </c>
      <c r="B117" t="b">
        <v>0</v>
      </c>
      <c r="C117" s="163">
        <f t="shared" si="6"/>
        <v>0</v>
      </c>
      <c r="D117" s="164"/>
    </row>
    <row r="118" spans="1:4">
      <c r="A118" t="s">
        <v>304</v>
      </c>
      <c r="B118" t="b">
        <v>0</v>
      </c>
      <c r="C118" s="165">
        <f t="shared" si="6"/>
        <v>0</v>
      </c>
      <c r="D118" s="166"/>
    </row>
    <row r="119" spans="1:4" ht="15.75" thickBot="1"/>
    <row r="120" spans="1:4" ht="15.75" thickBot="1">
      <c r="A120" s="129" t="s">
        <v>368</v>
      </c>
    </row>
    <row r="121" spans="1:4">
      <c r="A121" s="11" t="s">
        <v>275</v>
      </c>
      <c r="B121" t="b">
        <v>0</v>
      </c>
      <c r="C121" s="161">
        <f>IF(B121=TRUE,1,0)</f>
        <v>0</v>
      </c>
      <c r="D121" s="173">
        <f>SUM(C121:C122)</f>
        <v>1</v>
      </c>
    </row>
    <row r="122" spans="1:4">
      <c r="A122" s="11" t="s">
        <v>369</v>
      </c>
      <c r="B122" t="b">
        <v>1</v>
      </c>
      <c r="C122" s="165">
        <f>IF(B122=TRUE,1,0)</f>
        <v>1</v>
      </c>
      <c r="D122" s="166"/>
    </row>
    <row r="123" spans="1:4" ht="15.75" thickBot="1"/>
    <row r="124" spans="1:4" ht="15.75" thickBot="1">
      <c r="A124" s="129" t="s">
        <v>300</v>
      </c>
    </row>
    <row r="125" spans="1:4">
      <c r="A125" s="11" t="s">
        <v>306</v>
      </c>
      <c r="B125" t="b">
        <v>0</v>
      </c>
      <c r="C125" s="161">
        <f>IF(B125=TRUE,1,0)</f>
        <v>0</v>
      </c>
      <c r="D125" s="173">
        <f>SUM(C125:C126)</f>
        <v>0</v>
      </c>
    </row>
    <row r="126" spans="1:4">
      <c r="A126" s="11" t="s">
        <v>307</v>
      </c>
      <c r="B126" t="b">
        <v>0</v>
      </c>
      <c r="C126" s="165">
        <f>IF(B126=TRUE,1,0)</f>
        <v>0</v>
      </c>
      <c r="D126" s="166"/>
    </row>
    <row r="127" spans="1:4" ht="15.75" thickBot="1"/>
    <row r="128" spans="1:4" ht="15.75" thickBot="1">
      <c r="A128" s="129" t="s">
        <v>308</v>
      </c>
    </row>
    <row r="129" spans="1:4">
      <c r="A129" s="96" t="s">
        <v>139</v>
      </c>
      <c r="B129" t="b">
        <v>1</v>
      </c>
      <c r="C129" s="161">
        <f>IF(B129=TRUE,1,0)</f>
        <v>1</v>
      </c>
      <c r="D129" s="173">
        <f>SUM(C129:C130)</f>
        <v>1</v>
      </c>
    </row>
    <row r="130" spans="1:4">
      <c r="A130" s="96" t="s">
        <v>140</v>
      </c>
      <c r="B130" t="b">
        <v>0</v>
      </c>
      <c r="C130" s="165">
        <f>IF(B130=TRUE,1,0)</f>
        <v>0</v>
      </c>
      <c r="D130" s="166"/>
    </row>
    <row r="131" spans="1:4" ht="15.75" thickBot="1"/>
    <row r="132" spans="1:4" ht="15.75" thickBot="1">
      <c r="A132" s="129" t="s">
        <v>141</v>
      </c>
    </row>
    <row r="133" spans="1:4">
      <c r="A133" t="s">
        <v>275</v>
      </c>
      <c r="B133" t="b">
        <v>0</v>
      </c>
    </row>
    <row r="134" spans="1:4" ht="15.75" thickBot="1"/>
    <row r="135" spans="1:4" ht="15.75" thickBot="1">
      <c r="A135" s="129" t="s">
        <v>310</v>
      </c>
    </row>
    <row r="136" spans="1:4">
      <c r="A136" t="s">
        <v>275</v>
      </c>
      <c r="B136" t="b">
        <v>1</v>
      </c>
    </row>
    <row r="137" spans="1:4" ht="15.75" thickBot="1"/>
    <row r="138" spans="1:4" ht="15.75" thickBot="1">
      <c r="A138" s="129" t="s">
        <v>162</v>
      </c>
    </row>
    <row r="139" spans="1:4">
      <c r="A139" t="s">
        <v>163</v>
      </c>
      <c r="B139" t="b">
        <v>0</v>
      </c>
      <c r="C139" s="161">
        <f t="shared" ref="C139:C141" si="7">IF(B139=TRUE,1,0)</f>
        <v>0</v>
      </c>
      <c r="D139" s="173">
        <f>SUM(C139:C141)</f>
        <v>1</v>
      </c>
    </row>
    <row r="140" spans="1:4" ht="15.75">
      <c r="A140" t="s">
        <v>165</v>
      </c>
      <c r="B140" t="b">
        <v>0</v>
      </c>
      <c r="C140" s="163">
        <f t="shared" si="7"/>
        <v>0</v>
      </c>
      <c r="D140" s="164"/>
    </row>
    <row r="141" spans="1:4">
      <c r="A141" t="s">
        <v>166</v>
      </c>
      <c r="B141" t="b">
        <v>1</v>
      </c>
      <c r="C141" s="165">
        <f t="shared" si="7"/>
        <v>1</v>
      </c>
      <c r="D141" s="166"/>
    </row>
    <row r="142" spans="1:4" ht="15.75" thickBot="1"/>
    <row r="143" spans="1:4" ht="15.75" thickBot="1">
      <c r="A143" s="129" t="s">
        <v>168</v>
      </c>
    </row>
    <row r="144" spans="1:4" ht="15.75" thickBot="1">
      <c r="A144" t="s">
        <v>275</v>
      </c>
      <c r="B144" t="b">
        <v>0</v>
      </c>
    </row>
    <row r="145" spans="1:4" ht="15.75" thickBot="1">
      <c r="A145" s="129" t="s">
        <v>390</v>
      </c>
      <c r="B145" t="b">
        <v>0</v>
      </c>
    </row>
    <row r="147" spans="1:4" ht="15.75" thickBot="1"/>
    <row r="148" spans="1:4" ht="15.75" thickBot="1">
      <c r="A148" s="129" t="s">
        <v>312</v>
      </c>
    </row>
    <row r="149" spans="1:4">
      <c r="A149" t="s">
        <v>179</v>
      </c>
      <c r="B149" t="b">
        <v>0</v>
      </c>
    </row>
    <row r="150" spans="1:4">
      <c r="A150" t="s">
        <v>180</v>
      </c>
      <c r="B150" t="b">
        <v>0</v>
      </c>
    </row>
    <row r="151" spans="1:4">
      <c r="A151" t="s">
        <v>181</v>
      </c>
      <c r="B151" t="b">
        <v>0</v>
      </c>
    </row>
    <row r="152" spans="1:4" ht="15.75" thickBot="1"/>
    <row r="153" spans="1:4" ht="15.75" thickBot="1">
      <c r="A153" s="129" t="s">
        <v>317</v>
      </c>
    </row>
    <row r="154" spans="1:4" ht="15.75">
      <c r="A154" s="144" t="s">
        <v>313</v>
      </c>
      <c r="B154" t="b">
        <v>1</v>
      </c>
      <c r="C154" s="161">
        <f>IF(B154=TRUE,1,0)</f>
        <v>1</v>
      </c>
      <c r="D154" s="173">
        <f>SUM(C154:C157)</f>
        <v>1</v>
      </c>
    </row>
    <row r="155" spans="1:4" ht="15.75">
      <c r="A155" s="144" t="s">
        <v>314</v>
      </c>
      <c r="B155" t="b">
        <v>0</v>
      </c>
      <c r="C155" s="163">
        <f t="shared" ref="C155:C157" si="8">IF(B155=TRUE,1,0)</f>
        <v>0</v>
      </c>
      <c r="D155" s="174"/>
    </row>
    <row r="156" spans="1:4">
      <c r="A156" s="144" t="s">
        <v>315</v>
      </c>
      <c r="B156" t="b">
        <v>0</v>
      </c>
      <c r="C156" s="163">
        <f t="shared" si="8"/>
        <v>0</v>
      </c>
      <c r="D156" s="175"/>
    </row>
    <row r="157" spans="1:4">
      <c r="A157" s="144" t="s">
        <v>316</v>
      </c>
      <c r="B157" t="b">
        <v>0</v>
      </c>
      <c r="C157" s="165">
        <f t="shared" si="8"/>
        <v>0</v>
      </c>
      <c r="D157" s="166"/>
    </row>
    <row r="158" spans="1:4" ht="15.75" thickBot="1"/>
    <row r="159" spans="1:4" ht="15.75" thickBot="1">
      <c r="A159" s="129" t="s">
        <v>320</v>
      </c>
    </row>
    <row r="160" spans="1:4">
      <c r="A160" s="144" t="s">
        <v>188</v>
      </c>
      <c r="B160" t="b">
        <v>0</v>
      </c>
      <c r="C160" s="161">
        <f>IF(B160=TRUE,1,0)</f>
        <v>0</v>
      </c>
      <c r="D160" s="173">
        <f>SUM(C160:C169)</f>
        <v>1</v>
      </c>
    </row>
    <row r="161" spans="1:4">
      <c r="A161" s="144" t="s">
        <v>189</v>
      </c>
      <c r="B161" t="b">
        <v>0</v>
      </c>
      <c r="C161" s="163">
        <f t="shared" ref="C161:C169" si="9">IF(B161=TRUE,1,0)</f>
        <v>0</v>
      </c>
      <c r="D161" s="174"/>
    </row>
    <row r="162" spans="1:4">
      <c r="A162" s="144" t="s">
        <v>190</v>
      </c>
      <c r="B162" t="b">
        <v>0</v>
      </c>
      <c r="C162" s="163">
        <f t="shared" si="9"/>
        <v>0</v>
      </c>
      <c r="D162" s="174"/>
    </row>
    <row r="163" spans="1:4">
      <c r="A163" s="144" t="s">
        <v>191</v>
      </c>
      <c r="B163" t="b">
        <v>0</v>
      </c>
      <c r="C163" s="163">
        <f t="shared" si="9"/>
        <v>0</v>
      </c>
      <c r="D163" s="174"/>
    </row>
    <row r="164" spans="1:4">
      <c r="A164" s="144" t="s">
        <v>192</v>
      </c>
      <c r="B164" t="b">
        <v>0</v>
      </c>
      <c r="C164" s="163">
        <f t="shared" si="9"/>
        <v>0</v>
      </c>
      <c r="D164" s="174"/>
    </row>
    <row r="165" spans="1:4">
      <c r="A165" s="144" t="s">
        <v>193</v>
      </c>
      <c r="B165" t="b">
        <v>0</v>
      </c>
      <c r="C165" s="163">
        <f t="shared" si="9"/>
        <v>0</v>
      </c>
      <c r="D165" s="174"/>
    </row>
    <row r="166" spans="1:4">
      <c r="A166" s="144" t="s">
        <v>194</v>
      </c>
      <c r="B166" t="b">
        <v>0</v>
      </c>
      <c r="C166" s="163">
        <f t="shared" si="9"/>
        <v>0</v>
      </c>
      <c r="D166" s="174"/>
    </row>
    <row r="167" spans="1:4">
      <c r="A167" s="144" t="s">
        <v>195</v>
      </c>
      <c r="B167" t="b">
        <v>0</v>
      </c>
      <c r="C167" s="163">
        <f t="shared" si="9"/>
        <v>0</v>
      </c>
      <c r="D167" s="174"/>
    </row>
    <row r="168" spans="1:4">
      <c r="A168" s="144" t="s">
        <v>196</v>
      </c>
      <c r="B168" t="b">
        <v>1</v>
      </c>
      <c r="C168" s="163">
        <f t="shared" si="9"/>
        <v>1</v>
      </c>
      <c r="D168" s="174"/>
    </row>
    <row r="169" spans="1:4">
      <c r="A169" s="144" t="s">
        <v>326</v>
      </c>
      <c r="B169" t="b">
        <v>0</v>
      </c>
      <c r="C169" s="165">
        <f t="shared" si="9"/>
        <v>0</v>
      </c>
      <c r="D169" s="180"/>
    </row>
    <row r="170" spans="1:4" ht="15.75" thickBot="1"/>
    <row r="171" spans="1:4" ht="15.75" thickBot="1">
      <c r="A171" s="129" t="s">
        <v>321</v>
      </c>
    </row>
    <row r="172" spans="1:4" s="144" customFormat="1"/>
    <row r="173" spans="1:4" s="144" customFormat="1">
      <c r="A173" s="144" t="s">
        <v>197</v>
      </c>
      <c r="B173" s="144" t="b">
        <v>0</v>
      </c>
      <c r="C173" s="161">
        <f>IF(B173=TRUE,1,0)</f>
        <v>0</v>
      </c>
      <c r="D173" s="173">
        <f>SUM(C173:C185)</f>
        <v>1</v>
      </c>
    </row>
    <row r="174" spans="1:4" s="144" customFormat="1">
      <c r="A174" s="144" t="s">
        <v>200</v>
      </c>
      <c r="B174" s="144" t="b">
        <v>0</v>
      </c>
      <c r="C174" s="163">
        <f t="shared" ref="C174:C185" si="10">IF(B174=TRUE,1,0)</f>
        <v>0</v>
      </c>
      <c r="D174" s="174"/>
    </row>
    <row r="175" spans="1:4" s="144" customFormat="1">
      <c r="A175" s="144" t="s">
        <v>199</v>
      </c>
      <c r="B175" s="144" t="b">
        <v>0</v>
      </c>
      <c r="C175" s="163">
        <f t="shared" si="10"/>
        <v>0</v>
      </c>
      <c r="D175" s="174"/>
    </row>
    <row r="176" spans="1:4" s="144" customFormat="1">
      <c r="A176" s="144" t="s">
        <v>204</v>
      </c>
      <c r="B176" s="144" t="b">
        <v>0</v>
      </c>
      <c r="C176" s="163">
        <f t="shared" si="10"/>
        <v>0</v>
      </c>
      <c r="D176" s="174"/>
    </row>
    <row r="177" spans="1:4" s="144" customFormat="1">
      <c r="A177" s="144" t="s">
        <v>207</v>
      </c>
      <c r="B177" s="144" t="b">
        <v>0</v>
      </c>
      <c r="C177" s="163">
        <f t="shared" si="10"/>
        <v>0</v>
      </c>
      <c r="D177" s="174"/>
    </row>
    <row r="178" spans="1:4" s="144" customFormat="1">
      <c r="A178" s="144" t="s">
        <v>203</v>
      </c>
      <c r="B178" s="144" t="b">
        <v>0</v>
      </c>
      <c r="C178" s="163">
        <f t="shared" si="10"/>
        <v>0</v>
      </c>
      <c r="D178" s="174"/>
    </row>
    <row r="179" spans="1:4" s="144" customFormat="1">
      <c r="A179" s="144" t="s">
        <v>206</v>
      </c>
      <c r="B179" s="144" t="b">
        <v>0</v>
      </c>
      <c r="C179" s="163">
        <f t="shared" si="10"/>
        <v>0</v>
      </c>
      <c r="D179" s="174"/>
    </row>
    <row r="180" spans="1:4" s="144" customFormat="1">
      <c r="A180" s="144" t="s">
        <v>216</v>
      </c>
      <c r="B180" s="144" t="b">
        <v>0</v>
      </c>
      <c r="C180" s="163">
        <f t="shared" si="10"/>
        <v>0</v>
      </c>
      <c r="D180" s="174"/>
    </row>
    <row r="181" spans="1:4" s="144" customFormat="1">
      <c r="A181" s="144" t="s">
        <v>205</v>
      </c>
      <c r="B181" s="144" t="b">
        <v>1</v>
      </c>
      <c r="C181" s="163">
        <f t="shared" si="10"/>
        <v>1</v>
      </c>
      <c r="D181" s="174"/>
    </row>
    <row r="182" spans="1:4" s="144" customFormat="1">
      <c r="A182" s="144" t="s">
        <v>208</v>
      </c>
      <c r="B182" s="144" t="b">
        <v>0</v>
      </c>
      <c r="C182" s="163">
        <f t="shared" si="10"/>
        <v>0</v>
      </c>
      <c r="D182" s="174"/>
    </row>
    <row r="183" spans="1:4" s="144" customFormat="1">
      <c r="A183" s="144" t="s">
        <v>211</v>
      </c>
      <c r="B183" s="144" t="b">
        <v>0</v>
      </c>
      <c r="C183" s="163">
        <f t="shared" si="10"/>
        <v>0</v>
      </c>
      <c r="D183" s="174"/>
    </row>
    <row r="184" spans="1:4" s="144" customFormat="1">
      <c r="A184" s="144" t="s">
        <v>215</v>
      </c>
      <c r="B184" s="144" t="b">
        <v>0</v>
      </c>
      <c r="C184" s="163">
        <f t="shared" si="10"/>
        <v>0</v>
      </c>
      <c r="D184" s="174"/>
    </row>
    <row r="185" spans="1:4" s="144" customFormat="1">
      <c r="A185" s="144" t="s">
        <v>216</v>
      </c>
      <c r="B185" s="144" t="b">
        <v>0</v>
      </c>
      <c r="C185" s="165">
        <f t="shared" si="10"/>
        <v>0</v>
      </c>
      <c r="D185" s="180"/>
    </row>
    <row r="186" spans="1:4" ht="15.75" thickBot="1"/>
    <row r="187" spans="1:4" ht="15.75" thickBot="1">
      <c r="A187" s="129" t="s">
        <v>321</v>
      </c>
    </row>
    <row r="188" spans="1:4">
      <c r="A188" s="144" t="s">
        <v>198</v>
      </c>
      <c r="B188" s="144" t="b">
        <v>0</v>
      </c>
      <c r="C188" s="161">
        <f>IF(B188=TRUE,1,0)</f>
        <v>0</v>
      </c>
      <c r="D188" s="173">
        <f>SUM(C188:C198)</f>
        <v>1</v>
      </c>
    </row>
    <row r="189" spans="1:4">
      <c r="A189" s="100" t="s">
        <v>212</v>
      </c>
      <c r="B189" t="b">
        <v>0</v>
      </c>
      <c r="C189" s="163">
        <f t="shared" ref="C189:C197" si="11">IF(B189=TRUE,1,0)</f>
        <v>0</v>
      </c>
      <c r="D189" s="174"/>
    </row>
    <row r="190" spans="1:4">
      <c r="A190" s="98" t="s">
        <v>217</v>
      </c>
      <c r="B190" t="b">
        <v>0</v>
      </c>
      <c r="C190" s="163">
        <f t="shared" si="11"/>
        <v>0</v>
      </c>
      <c r="D190" s="174"/>
    </row>
    <row r="191" spans="1:4">
      <c r="A191" s="98" t="s">
        <v>209</v>
      </c>
      <c r="B191" t="b">
        <v>1</v>
      </c>
      <c r="C191" s="163">
        <f t="shared" si="11"/>
        <v>1</v>
      </c>
      <c r="D191" s="174"/>
    </row>
    <row r="192" spans="1:4">
      <c r="A192" s="98" t="s">
        <v>213</v>
      </c>
      <c r="B192" t="b">
        <v>0</v>
      </c>
      <c r="C192" s="163">
        <f t="shared" si="11"/>
        <v>0</v>
      </c>
      <c r="D192" s="174"/>
    </row>
    <row r="193" spans="1:4">
      <c r="A193" s="98" t="s">
        <v>210</v>
      </c>
      <c r="B193" t="b">
        <v>0</v>
      </c>
      <c r="C193" s="163">
        <f t="shared" si="11"/>
        <v>0</v>
      </c>
      <c r="D193" s="174"/>
    </row>
    <row r="194" spans="1:4">
      <c r="A194" s="98" t="s">
        <v>214</v>
      </c>
      <c r="B194" t="b">
        <v>0</v>
      </c>
      <c r="C194" s="163">
        <f t="shared" si="11"/>
        <v>0</v>
      </c>
      <c r="D194" s="174"/>
    </row>
    <row r="195" spans="1:4">
      <c r="A195" s="98" t="s">
        <v>247</v>
      </c>
      <c r="B195" t="b">
        <v>0</v>
      </c>
      <c r="C195" s="163">
        <f t="shared" si="11"/>
        <v>0</v>
      </c>
      <c r="D195" s="174"/>
    </row>
    <row r="196" spans="1:4">
      <c r="A196" s="99" t="s">
        <v>248</v>
      </c>
      <c r="B196" t="b">
        <v>0</v>
      </c>
      <c r="C196" s="163">
        <f t="shared" si="11"/>
        <v>0</v>
      </c>
      <c r="D196" s="174"/>
    </row>
    <row r="197" spans="1:4">
      <c r="A197" s="98" t="s">
        <v>249</v>
      </c>
      <c r="B197" t="b">
        <v>0</v>
      </c>
      <c r="C197" s="163">
        <f t="shared" si="11"/>
        <v>0</v>
      </c>
      <c r="D197" s="174"/>
    </row>
    <row r="198" spans="1:4">
      <c r="A198" s="99" t="s">
        <v>250</v>
      </c>
      <c r="B198" t="b">
        <v>0</v>
      </c>
      <c r="C198" s="165">
        <f>IF(B198=TRUE,1,0)</f>
        <v>0</v>
      </c>
      <c r="D198" s="180"/>
    </row>
    <row r="199" spans="1:4" ht="15.75" thickBot="1"/>
    <row r="200" spans="1:4" ht="15.75" thickBot="1">
      <c r="A200" s="129" t="s">
        <v>325</v>
      </c>
    </row>
    <row r="201" spans="1:4">
      <c r="A201" s="11" t="s">
        <v>275</v>
      </c>
      <c r="B201" t="b">
        <v>1</v>
      </c>
    </row>
    <row r="202" spans="1:4">
      <c r="A202" s="11" t="s">
        <v>275</v>
      </c>
      <c r="B202" t="b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výrobný list</vt:lpstr>
      <vt:lpstr>nálepka</vt:lpstr>
      <vt:lpstr>výpočty</vt:lpstr>
      <vt:lpstr>Data2</vt:lpstr>
      <vt:lpstr>nálepka!Oblast_tisku</vt:lpstr>
      <vt:lpstr>'výrobný list'!Oblast_tisku</vt:lpstr>
      <vt:lpstr>nálepka!Print_Area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 fujitsu</dc:creator>
  <cp:lastModifiedBy>Daniel Večerek</cp:lastModifiedBy>
  <cp:lastPrinted>2019-06-26T06:06:26Z</cp:lastPrinted>
  <dcterms:created xsi:type="dcterms:W3CDTF">2018-09-29T19:38:42Z</dcterms:created>
  <dcterms:modified xsi:type="dcterms:W3CDTF">2019-07-23T07:28:49Z</dcterms:modified>
</cp:coreProperties>
</file>